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9035" windowHeight="11760"/>
  </bookViews>
  <sheets>
    <sheet name="Üröm össz." sheetId="1" r:id="rId1"/>
  </sheets>
  <definedNames>
    <definedName name="_xlnm.Print_Titles" localSheetId="0">'Üröm össz.'!$1:$5</definedName>
    <definedName name="_xlnm.Print_Area" localSheetId="0">'Üröm össz.'!$A$1:$E$246</definedName>
  </definedNames>
  <calcPr calcId="145621"/>
</workbook>
</file>

<file path=xl/calcChain.xml><?xml version="1.0" encoding="utf-8"?>
<calcChain xmlns="http://schemas.openxmlformats.org/spreadsheetml/2006/main">
  <c r="D241" i="1" l="1"/>
  <c r="D242" i="1" l="1"/>
  <c r="D64" i="1"/>
  <c r="D11" i="1"/>
  <c r="D10" i="1"/>
  <c r="D9" i="1"/>
  <c r="D113" i="1"/>
  <c r="D87" i="1"/>
  <c r="D76" i="1"/>
  <c r="D97" i="1"/>
  <c r="D229" i="1"/>
  <c r="D215" i="1"/>
  <c r="D95" i="1"/>
  <c r="D151" i="1"/>
  <c r="D196" i="1"/>
  <c r="D225" i="1"/>
  <c r="D212" i="1"/>
  <c r="D211" i="1"/>
  <c r="D158" i="1"/>
  <c r="E241" i="1" l="1"/>
  <c r="E229" i="1"/>
  <c r="E147" i="1"/>
  <c r="E10" i="1"/>
  <c r="E11" i="1"/>
  <c r="E14" i="1"/>
  <c r="E15" i="1"/>
  <c r="E16" i="1"/>
  <c r="E19" i="1"/>
  <c r="E24" i="1"/>
  <c r="E26" i="1"/>
  <c r="E27" i="1"/>
  <c r="E28" i="1"/>
  <c r="E29" i="1"/>
  <c r="E31" i="1"/>
  <c r="E33" i="1"/>
  <c r="E36" i="1"/>
  <c r="E37" i="1"/>
  <c r="E38" i="1"/>
  <c r="E40" i="1"/>
  <c r="E43" i="1"/>
  <c r="E44" i="1"/>
  <c r="E45" i="1"/>
  <c r="E46" i="1"/>
  <c r="E49" i="1"/>
  <c r="E50" i="1"/>
  <c r="E51" i="1"/>
  <c r="E55" i="1"/>
  <c r="E56" i="1"/>
  <c r="E60" i="1"/>
  <c r="E61" i="1"/>
  <c r="E62" i="1"/>
  <c r="E64" i="1"/>
  <c r="E65" i="1"/>
  <c r="E66" i="1"/>
  <c r="E71" i="1"/>
  <c r="E72" i="1"/>
  <c r="E73" i="1"/>
  <c r="E74" i="1"/>
  <c r="E76" i="1"/>
  <c r="E77" i="1"/>
  <c r="E78" i="1"/>
  <c r="E79" i="1"/>
  <c r="E82" i="1"/>
  <c r="E83" i="1"/>
  <c r="E84" i="1"/>
  <c r="E87" i="1"/>
  <c r="E88" i="1"/>
  <c r="E89" i="1"/>
  <c r="E90" i="1"/>
  <c r="E91" i="1"/>
  <c r="E92" i="1"/>
  <c r="E93" i="1"/>
  <c r="E94" i="1"/>
  <c r="E95" i="1"/>
  <c r="E100" i="1"/>
  <c r="E101" i="1"/>
  <c r="E102" i="1"/>
  <c r="E103" i="1"/>
  <c r="E104" i="1"/>
  <c r="E105" i="1"/>
  <c r="E106" i="1"/>
  <c r="E107" i="1"/>
  <c r="E108" i="1"/>
  <c r="E110" i="1"/>
  <c r="E114" i="1"/>
  <c r="E117" i="1"/>
  <c r="E118" i="1"/>
  <c r="E119" i="1"/>
  <c r="E121" i="1"/>
  <c r="E124" i="1"/>
  <c r="E126" i="1"/>
  <c r="E127" i="1"/>
  <c r="E128" i="1"/>
  <c r="E130" i="1"/>
  <c r="E134" i="1"/>
  <c r="E135" i="1"/>
  <c r="E136" i="1"/>
  <c r="E137" i="1"/>
  <c r="E138" i="1"/>
  <c r="E139" i="1"/>
  <c r="E141" i="1"/>
  <c r="E148" i="1"/>
  <c r="E149" i="1"/>
  <c r="E150" i="1"/>
  <c r="E151" i="1"/>
  <c r="E152" i="1"/>
  <c r="E153" i="1"/>
  <c r="E154" i="1"/>
  <c r="E155" i="1"/>
  <c r="E159" i="1"/>
  <c r="E160" i="1"/>
  <c r="E164" i="1"/>
  <c r="E165" i="1"/>
  <c r="E166" i="1"/>
  <c r="E167" i="1"/>
  <c r="E168" i="1"/>
  <c r="E169" i="1"/>
  <c r="E175" i="1"/>
  <c r="E176" i="1"/>
  <c r="E177" i="1"/>
  <c r="E178" i="1"/>
  <c r="E181" i="1"/>
  <c r="E182" i="1"/>
  <c r="E183" i="1"/>
  <c r="E184" i="1"/>
  <c r="E185" i="1"/>
  <c r="E186" i="1"/>
  <c r="E188" i="1"/>
  <c r="E189" i="1"/>
  <c r="E191" i="1"/>
  <c r="E192" i="1"/>
  <c r="E193" i="1"/>
  <c r="E194" i="1"/>
  <c r="E195" i="1"/>
  <c r="E196" i="1"/>
  <c r="E204" i="1"/>
  <c r="E205" i="1"/>
  <c r="E206" i="1"/>
  <c r="E207" i="1"/>
  <c r="E209" i="1"/>
  <c r="E210" i="1"/>
  <c r="E211" i="1"/>
  <c r="E212" i="1"/>
  <c r="E215" i="1"/>
  <c r="E216" i="1"/>
  <c r="E218" i="1"/>
  <c r="E219" i="1"/>
  <c r="E220" i="1"/>
  <c r="E221" i="1"/>
  <c r="E223" i="1"/>
  <c r="E224" i="1"/>
  <c r="E225" i="1"/>
  <c r="E226" i="1"/>
  <c r="E233" i="1"/>
  <c r="E234" i="1"/>
  <c r="E235" i="1"/>
  <c r="E236" i="1"/>
  <c r="E237" i="1"/>
  <c r="E245" i="1"/>
  <c r="E9" i="1"/>
  <c r="D243" i="1"/>
  <c r="E243" i="1" s="1"/>
  <c r="D238" i="1"/>
  <c r="E238" i="1" s="1"/>
  <c r="D230" i="1"/>
  <c r="D213" i="1"/>
  <c r="D198" i="1"/>
  <c r="E198" i="1" s="1"/>
  <c r="D170" i="1"/>
  <c r="E170" i="1" s="1"/>
  <c r="D161" i="1"/>
  <c r="E161" i="1" s="1"/>
  <c r="D162" i="1"/>
  <c r="D171" i="1" s="1"/>
  <c r="D140" i="1"/>
  <c r="E140" i="1" s="1"/>
  <c r="D132" i="1"/>
  <c r="D142" i="1" s="1"/>
  <c r="D120" i="1"/>
  <c r="E120" i="1" s="1"/>
  <c r="D115" i="1"/>
  <c r="E115" i="1" s="1"/>
  <c r="D111" i="1"/>
  <c r="E111" i="1" s="1"/>
  <c r="E97" i="1"/>
  <c r="D96" i="1"/>
  <c r="D85" i="1"/>
  <c r="E85" i="1" s="1"/>
  <c r="D80" i="1"/>
  <c r="D67" i="1"/>
  <c r="E67" i="1" s="1"/>
  <c r="D57" i="1"/>
  <c r="E57" i="1" s="1"/>
  <c r="D52" i="1"/>
  <c r="E52" i="1" s="1"/>
  <c r="D47" i="1"/>
  <c r="E47" i="1" s="1"/>
  <c r="D39" i="1"/>
  <c r="E39" i="1" s="1"/>
  <c r="D32" i="1"/>
  <c r="D17" i="1"/>
  <c r="E17" i="1" s="1"/>
  <c r="D12" i="1"/>
  <c r="C242" i="1"/>
  <c r="E242" i="1" s="1"/>
  <c r="H253" i="1"/>
  <c r="H65538" i="1"/>
  <c r="C113" i="1"/>
  <c r="C96" i="1"/>
  <c r="C98" i="1" s="1"/>
  <c r="C97" i="1"/>
  <c r="C230" i="1"/>
  <c r="B158" i="1"/>
  <c r="C158" i="1"/>
  <c r="C238" i="1"/>
  <c r="G186" i="1"/>
  <c r="C198" i="1"/>
  <c r="B242" i="1"/>
  <c r="B243" i="1" s="1"/>
  <c r="B238" i="1"/>
  <c r="B230" i="1"/>
  <c r="B213" i="1"/>
  <c r="B198" i="1"/>
  <c r="B170" i="1"/>
  <c r="B161" i="1"/>
  <c r="B162" i="1"/>
  <c r="B171" i="1" s="1"/>
  <c r="B199" i="1" s="1"/>
  <c r="B140" i="1"/>
  <c r="B132" i="1"/>
  <c r="B142" i="1"/>
  <c r="B120" i="1"/>
  <c r="B115" i="1"/>
  <c r="B111" i="1"/>
  <c r="B98" i="1"/>
  <c r="B85" i="1"/>
  <c r="B122" i="1"/>
  <c r="B143" i="1" s="1"/>
  <c r="B80" i="1"/>
  <c r="B67" i="1"/>
  <c r="B57" i="1"/>
  <c r="B52" i="1"/>
  <c r="B47" i="1"/>
  <c r="B39" i="1"/>
  <c r="B32" i="1"/>
  <c r="B53" i="1"/>
  <c r="B17" i="1"/>
  <c r="B12" i="1"/>
  <c r="B18" i="1" s="1"/>
  <c r="B20" i="1" s="1"/>
  <c r="B58" i="1" s="1"/>
  <c r="C12" i="1"/>
  <c r="C17" i="1"/>
  <c r="C32" i="1"/>
  <c r="C39" i="1"/>
  <c r="C47" i="1"/>
  <c r="C52" i="1"/>
  <c r="C57" i="1"/>
  <c r="C67" i="1"/>
  <c r="C80" i="1"/>
  <c r="C85" i="1"/>
  <c r="C122" i="1" s="1"/>
  <c r="C111" i="1"/>
  <c r="C115" i="1"/>
  <c r="C120" i="1"/>
  <c r="C132" i="1"/>
  <c r="C142" i="1" s="1"/>
  <c r="C140" i="1"/>
  <c r="C161" i="1"/>
  <c r="C162" i="1" s="1"/>
  <c r="C171" i="1" s="1"/>
  <c r="C199" i="1" s="1"/>
  <c r="C170" i="1"/>
  <c r="C213" i="1"/>
  <c r="C243" i="1"/>
  <c r="C53" i="1"/>
  <c r="C18" i="1"/>
  <c r="B231" i="1"/>
  <c r="C231" i="1"/>
  <c r="C20" i="1"/>
  <c r="C58" i="1" s="1"/>
  <c r="D199" i="1" l="1"/>
  <c r="E199" i="1" s="1"/>
  <c r="E230" i="1"/>
  <c r="D231" i="1"/>
  <c r="E231" i="1" s="1"/>
  <c r="C244" i="1"/>
  <c r="C246" i="1" s="1"/>
  <c r="C143" i="1"/>
  <c r="B244" i="1"/>
  <c r="B246" i="1" s="1"/>
  <c r="E142" i="1"/>
  <c r="D18" i="1"/>
  <c r="D53" i="1"/>
  <c r="E53" i="1" s="1"/>
  <c r="D98" i="1"/>
  <c r="E98" i="1" s="1"/>
  <c r="E213" i="1"/>
  <c r="E132" i="1"/>
  <c r="E113" i="1"/>
  <c r="E96" i="1"/>
  <c r="E80" i="1"/>
  <c r="E32" i="1"/>
  <c r="E12" i="1"/>
  <c r="E171" i="1"/>
  <c r="E162" i="1"/>
  <c r="E158" i="1"/>
  <c r="D122" i="1" l="1"/>
  <c r="D20" i="1"/>
  <c r="E18" i="1"/>
  <c r="D143" i="1" l="1"/>
  <c r="E143" i="1" s="1"/>
  <c r="E122" i="1"/>
  <c r="D58" i="1"/>
  <c r="E20" i="1"/>
  <c r="D244" i="1" l="1"/>
  <c r="E58" i="1"/>
  <c r="D246" i="1" l="1"/>
  <c r="E246" i="1" s="1"/>
  <c r="E244" i="1"/>
</calcChain>
</file>

<file path=xl/sharedStrings.xml><?xml version="1.0" encoding="utf-8"?>
<sst xmlns="http://schemas.openxmlformats.org/spreadsheetml/2006/main" count="245" uniqueCount="230">
  <si>
    <t>Üröm Község 2014. évi költségvetése</t>
  </si>
  <si>
    <t xml:space="preserve"> Önkormányzat és Intézmények összesen</t>
  </si>
  <si>
    <t>Kiadások</t>
  </si>
  <si>
    <t>adatok eFt-ban</t>
  </si>
  <si>
    <t>Megnevezés</t>
  </si>
  <si>
    <t>2014. évi eredeti előirányzat</t>
  </si>
  <si>
    <t>Változás százaléka</t>
  </si>
  <si>
    <t>I. SZEMÉLYI JUTTATÁSOK</t>
  </si>
  <si>
    <t xml:space="preserve">   1.) Rendszeres személyi juttatások</t>
  </si>
  <si>
    <t xml:space="preserve">          a., Alapilletmények</t>
  </si>
  <si>
    <t xml:space="preserve">               - köztisztviselők alapilletménye</t>
  </si>
  <si>
    <t xml:space="preserve">               - közalkalmazottak alapilletménye</t>
  </si>
  <si>
    <t xml:space="preserve">               - Munka Tv. Könyve alá tart. illetm. / </t>
  </si>
  <si>
    <t>együtt:</t>
  </si>
  <si>
    <t xml:space="preserve">          b., Pótlékok</t>
  </si>
  <si>
    <t xml:space="preserve">               - illetménykiegészítések</t>
  </si>
  <si>
    <t xml:space="preserve">               - kötelező illetménypótlékok</t>
  </si>
  <si>
    <t xml:space="preserve">               - egyéb feltételtől függő pótlékok és juttatások</t>
  </si>
  <si>
    <t>Teljes munkaidőben fogl.rendsz. szem. juttatásai</t>
  </si>
  <si>
    <t xml:space="preserve">          c., részmunkaidőben fogl. rendsz. szem. jutt.</t>
  </si>
  <si>
    <t xml:space="preserve">   Rendszeres személyi juttatások összesen :</t>
  </si>
  <si>
    <t xml:space="preserve">   2.) Nem rendszeres személyi juttatások</t>
  </si>
  <si>
    <t xml:space="preserve">          a.) Munkavégzéshez kapcsolódó juttatások</t>
  </si>
  <si>
    <t xml:space="preserve">           Teljes m.időben fogl.m.végzéshez kapcs.ó juttatásai</t>
  </si>
  <si>
    <t xml:space="preserve">               - jutalom</t>
  </si>
  <si>
    <t xml:space="preserve">              - telj.kötött jutalom</t>
  </si>
  <si>
    <t xml:space="preserve">               -keresetkiegészítés</t>
  </si>
  <si>
    <t xml:space="preserve">               - kiemelt munkavégzés</t>
  </si>
  <si>
    <t xml:space="preserve">               - adóbeszedési jutalék</t>
  </si>
  <si>
    <t xml:space="preserve">               - túlóra, helyettesítés</t>
  </si>
  <si>
    <t xml:space="preserve">               - készenléti, ügyeleti díj ( részm. juttatása)</t>
  </si>
  <si>
    <t xml:space="preserve">               - egyéb m.végz.hez kapcs.jutt.( betszab)</t>
  </si>
  <si>
    <t>együtt :</t>
  </si>
  <si>
    <t xml:space="preserve">          b.) Részm.időben fogl.tak m.végzéshez kapcs.ó juttatásai</t>
  </si>
  <si>
    <t xml:space="preserve">          c.) Foglalk. sajátos jutt.</t>
  </si>
  <si>
    <t xml:space="preserve">           Teljes m.időben fogl.tak sajátos juttatásai</t>
  </si>
  <si>
    <t xml:space="preserve">               - jubileumi jutalom</t>
  </si>
  <si>
    <t xml:space="preserve">               - végkielégítés</t>
  </si>
  <si>
    <t xml:space="preserve">               - egyéb sajátos jutt. / tov.tan, szakv, t.képz./</t>
  </si>
  <si>
    <t xml:space="preserve">           d.Részm.időben fogl.tak sajátos juttatásai</t>
  </si>
  <si>
    <t xml:space="preserve">          e.) Személyhez k. ktgtér. és hozzájár.</t>
  </si>
  <si>
    <t xml:space="preserve">           Teljes m.időben fogl.tak személyhez kapcs.ó ktg.térítései</t>
  </si>
  <si>
    <t xml:space="preserve">               - ruházati ktgtér., hj.</t>
  </si>
  <si>
    <t xml:space="preserve">               - közlekedési ktgtér.</t>
  </si>
  <si>
    <t xml:space="preserve">               - cafetéria</t>
  </si>
  <si>
    <t xml:space="preserve">               - egyéb ktgtér., hozzájárulás</t>
  </si>
  <si>
    <t xml:space="preserve">           f. )Részm.időben fogl.tak személyhez kapcs.ó ktg.térítései.</t>
  </si>
  <si>
    <t xml:space="preserve">           g.) Szociális juttatások</t>
  </si>
  <si>
    <t xml:space="preserve">                 Teljes m.időben fogl. szoc. jutt.</t>
  </si>
  <si>
    <t xml:space="preserve">                 Részm.időben fogl.tak szociális juttatásai</t>
  </si>
  <si>
    <t xml:space="preserve">   Nem rendsz. személyi juttatások összesen :</t>
  </si>
  <si>
    <t xml:space="preserve">            - áll.ba nem tartozók jutt.  (megbízási díjak)</t>
  </si>
  <si>
    <t xml:space="preserve">            - áll.ba nem tartozók jutt.  ( képviselők tiszteletdíja)</t>
  </si>
  <si>
    <t xml:space="preserve">   Külső személyi juttatások összesen :</t>
  </si>
  <si>
    <t>I. SZEMÉLYI JUTTATÁSOK ÖSSZESEN:</t>
  </si>
  <si>
    <t>II. MUNKAADÓKAT TERHELŐ JÁRULÉKOK</t>
  </si>
  <si>
    <t xml:space="preserve">       - Nyugdíjbiztosítási járulék 24 %</t>
  </si>
  <si>
    <t xml:space="preserve">       - Természetbeni Eü. Járulék 1,5 %</t>
  </si>
  <si>
    <t xml:space="preserve">       - Pénzbeni Eü. Járulék 0,5 %</t>
  </si>
  <si>
    <t xml:space="preserve">       - EHO</t>
  </si>
  <si>
    <t xml:space="preserve">       - szociális hozzájárulási adó 27%</t>
  </si>
  <si>
    <t xml:space="preserve">       - táppénz hozzájárulás</t>
  </si>
  <si>
    <t xml:space="preserve">       - munkaadókat terhelő egyéb járulékok 1,5 %</t>
  </si>
  <si>
    <t>II. MUNKAADÓKAT TERHELŐ JÁRULÉKOK ÖSSZESEN :</t>
  </si>
  <si>
    <t>III. DOLOGI ÉS EGYÉB FOLYÓ KIADÁSOK</t>
  </si>
  <si>
    <t xml:space="preserve">     A. ) Dologi kiadások</t>
  </si>
  <si>
    <t xml:space="preserve">           1. ) Készletbeszerzés</t>
  </si>
  <si>
    <t xml:space="preserve">                 - élelmiszer beszerzés</t>
  </si>
  <si>
    <t xml:space="preserve">                 - gyógyszer- és vegyszer beszerzés</t>
  </si>
  <si>
    <t xml:space="preserve">                 - irodaszer- és nyomtatvány beszerz.</t>
  </si>
  <si>
    <t xml:space="preserve">                 - könyv, folyóirat és egyéb inf. h. beszerzése</t>
  </si>
  <si>
    <t xml:space="preserve">                 - tüzelőanyag beszerzés</t>
  </si>
  <si>
    <t xml:space="preserve">                 - hajtó- és kenőanyag beszerzés</t>
  </si>
  <si>
    <t xml:space="preserve">                 - szakmai anyag- és kisért. t.eszk. és szell. term. besz.</t>
  </si>
  <si>
    <t xml:space="preserve">                 - munka- és védőruha beszerzés (forma-, egyenruha)</t>
  </si>
  <si>
    <t xml:space="preserve">                 - egyéb készletbesz.( szerszám, tiszt.tószer, karb.tart. )</t>
  </si>
  <si>
    <t xml:space="preserve">           2. ) Kommunikációs szolgáltatások</t>
  </si>
  <si>
    <t xml:space="preserve">                 - nem adatátviteli célú távközlési díj ( telefon )</t>
  </si>
  <si>
    <t xml:space="preserve">                 - adatátviteli célú távközl.i díjak /Internet, Weboldal/</t>
  </si>
  <si>
    <t xml:space="preserve">                 - egyéb komm.ós szolg.tás / szoftver tanácsadás, telepítés, előfizetés</t>
  </si>
  <si>
    <t xml:space="preserve">           3. ) Szolgáltatási kiadások</t>
  </si>
  <si>
    <t xml:space="preserve">                 - vásárolt élelmezés</t>
  </si>
  <si>
    <t xml:space="preserve">                 - bérleti és lízing díjak</t>
  </si>
  <si>
    <t xml:space="preserve">                 - szállítási szolgáltatás </t>
  </si>
  <si>
    <t xml:space="preserve">                 - gázenergia díja</t>
  </si>
  <si>
    <t xml:space="preserve">                 - közvetített szolgáltatás</t>
  </si>
  <si>
    <t xml:space="preserve">                 - pénzügyi szolgáltatások kiadásai</t>
  </si>
  <si>
    <t xml:space="preserve">                 - villamos energia díja ( közvil )</t>
  </si>
  <si>
    <t xml:space="preserve">                 - víz- és csatornadíjak</t>
  </si>
  <si>
    <t xml:space="preserve">                 - karbantartási és kisjavítási szolg.</t>
  </si>
  <si>
    <t xml:space="preserve">                 - járművek és ingatlanok karbantartása</t>
  </si>
  <si>
    <t xml:space="preserve">                 - iskola- és foglalkozás eü.feladat ellátása</t>
  </si>
  <si>
    <t xml:space="preserve">                 - készenléti orvosi ügyelet</t>
  </si>
  <si>
    <t xml:space="preserve">                 - főépítészi tevékenység</t>
  </si>
  <si>
    <t xml:space="preserve">                 - ingatlan ügyvitel, ügyvédi munkadíj</t>
  </si>
  <si>
    <t xml:space="preserve">                 - tanfolyam díj</t>
  </si>
  <si>
    <t xml:space="preserve">                 - szakértői díj, tanácsadás</t>
  </si>
  <si>
    <t xml:space="preserve">                 -  belső ellenőrzés</t>
  </si>
  <si>
    <t xml:space="preserve">                 - logopédiai szolgálat</t>
  </si>
  <si>
    <t xml:space="preserve">                 - óraadói díjak,szakkörök,néptánc</t>
  </si>
  <si>
    <t xml:space="preserve">                 - polgári védelem</t>
  </si>
  <si>
    <t xml:space="preserve">                 - családsegítő szolg</t>
  </si>
  <si>
    <t xml:space="preserve">                 - kiszámlázott term.és szolg. Áfa-befizetése</t>
  </si>
  <si>
    <t xml:space="preserve">                 - ÁFA befizetése</t>
  </si>
  <si>
    <t xml:space="preserve">                 - belföldi kiküldetés</t>
  </si>
  <si>
    <t xml:space="preserve">                 - reprezentáció</t>
  </si>
  <si>
    <t xml:space="preserve">                 - reklám- és propaganda kiadások / Ürömi Tükör /</t>
  </si>
  <si>
    <t xml:space="preserve">      Dologi kiadások összesen :</t>
  </si>
  <si>
    <t xml:space="preserve">           1. ) Munkáltató által fizetett SZJA</t>
  </si>
  <si>
    <t xml:space="preserve">           2. ) Adók, díjak és egyéb befizetések</t>
  </si>
  <si>
    <t xml:space="preserve">                 - járművekkel kapcsolatos befizetések/egyéb</t>
  </si>
  <si>
    <t xml:space="preserve">                 - biztosítási díj</t>
  </si>
  <si>
    <t xml:space="preserve">                 - pénzintézeti szolgáltatás = bankszámlavezetés</t>
  </si>
  <si>
    <t xml:space="preserve">                 - tagdíjak</t>
  </si>
  <si>
    <t xml:space="preserve">                 - állam által elrendelt adó beszámítás</t>
  </si>
  <si>
    <t xml:space="preserve">           3. ) Kamatkiadások</t>
  </si>
  <si>
    <t xml:space="preserve">                 - energiahitel</t>
  </si>
  <si>
    <t xml:space="preserve">                - Bécsi úti csatorna</t>
  </si>
  <si>
    <t xml:space="preserve">                 - Rókahegyi csatorna</t>
  </si>
  <si>
    <t xml:space="preserve">                 - Bef.tt víziközmű hosszú lejáratú hitel ( csatorna ) kamata</t>
  </si>
  <si>
    <t xml:space="preserve">                ÁHT-n belülre</t>
  </si>
  <si>
    <t xml:space="preserve">           4. ) Előző évi állami h.j. v.fiz. köt./ Különféle ktgv.i befiz.k/</t>
  </si>
  <si>
    <t>III. DOLOGI ÉS EGYÉB FOLYÓ KIADÁSOK ÖSSZESEN:</t>
  </si>
  <si>
    <t>IV. PÉNZESZKÖZÁTADÁS, TÁMOGATÁSÉRTÉKŰ KIADÁS</t>
  </si>
  <si>
    <t xml:space="preserve">              a., non-profit szerv.támogatása</t>
  </si>
  <si>
    <t xml:space="preserve">    Ebből          -gyermekfesztivál</t>
  </si>
  <si>
    <t xml:space="preserve">                        - nemzetiségi önkormányzat támogatása</t>
  </si>
  <si>
    <t xml:space="preserve">                        - Római Katolikus Egyházközösség támogatása</t>
  </si>
  <si>
    <t xml:space="preserve">                        - Üröm-Pilisborosjenő Református Egyházközösség tám.</t>
  </si>
  <si>
    <t xml:space="preserve">               b., Polgármesteri keret</t>
  </si>
  <si>
    <t xml:space="preserve">               c.,  Nyári fesztivál</t>
  </si>
  <si>
    <t xml:space="preserve">          Működési célú pénzeszközátadás, támogatásértékű kiadás összesen :  </t>
  </si>
  <si>
    <t xml:space="preserve">     2. ) Felhalmozási célú pénzeszközátadás</t>
  </si>
  <si>
    <t xml:space="preserve">                - lakáshoz jutás támogatása</t>
  </si>
  <si>
    <t xml:space="preserve">                - Református Egyház parókia felújítás támogatás</t>
  </si>
  <si>
    <t xml:space="preserve">                - közmű fejl.I hozzájárulás támogatása</t>
  </si>
  <si>
    <t xml:space="preserve">                - Katolikus templom fűtés kiépítés támogatása</t>
  </si>
  <si>
    <t xml:space="preserve">                - Csókavár 2008 Viziközmű (villanykiváltás)</t>
  </si>
  <si>
    <t xml:space="preserve">                - háztartásoknak beruházási célú pénzeszköz átadás</t>
  </si>
  <si>
    <t xml:space="preserve">          Pénzeszközátadás összesen:</t>
  </si>
  <si>
    <t xml:space="preserve">     3. ) Önkormányzat által folyósított társ.i és szoc.pol.i ellátások</t>
  </si>
  <si>
    <t xml:space="preserve">          A., Rászorultságtól függő pénzbeli ellátások</t>
  </si>
  <si>
    <t xml:space="preserve">               a., Időskorúak járadéka</t>
  </si>
  <si>
    <t xml:space="preserve">               b., Rendszeres szoc.segély/ nem fogl szem./</t>
  </si>
  <si>
    <t xml:space="preserve">               c., Lakásfenntartási támogatás Normatív</t>
  </si>
  <si>
    <t xml:space="preserve">               d., Egyszeri gyermekvédelmi támogatás</t>
  </si>
  <si>
    <t xml:space="preserve">               e., Ápolási díj / fogyatékosok, tarósan beteg kiskorúak/</t>
  </si>
  <si>
    <t xml:space="preserve">               f.,  Ápolási díj / tartósan beteg felnőtt /</t>
  </si>
  <si>
    <t xml:space="preserve">               g., Egyéb rászorultságtól függő ellátás (önk. segélyek)</t>
  </si>
  <si>
    <t xml:space="preserve">                   - átmeneti szoc.segély</t>
  </si>
  <si>
    <t xml:space="preserve">                   - átmeneti gyermekvédelmi támogatás</t>
  </si>
  <si>
    <t xml:space="preserve">                   - temetési segély</t>
  </si>
  <si>
    <t xml:space="preserve">                   - közlekedési támogatás</t>
  </si>
  <si>
    <t xml:space="preserve">                    - utalvány ( élelmiszer)</t>
  </si>
  <si>
    <t xml:space="preserve">           B., Természetben nyújtott szoc.ellátás</t>
  </si>
  <si>
    <t xml:space="preserve">               a., Köztemetés</t>
  </si>
  <si>
    <t xml:space="preserve">               b., Közgyógyellátás</t>
  </si>
  <si>
    <t xml:space="preserve">               c., Természetben nyújtott egyéb ellátás</t>
  </si>
  <si>
    <t xml:space="preserve">                    - kedvezményes étkeztetés</t>
  </si>
  <si>
    <t xml:space="preserve">                    - tankönyvellátás</t>
  </si>
  <si>
    <t xml:space="preserve">                    - táboroztatás, egyéb</t>
  </si>
  <si>
    <t xml:space="preserve">                    - tüzelő támogatás</t>
  </si>
  <si>
    <t xml:space="preserve">                    - egyéb / burgonya, hagyma/</t>
  </si>
  <si>
    <t xml:space="preserve">            C., Szoc.an rászorultak lakáshitel és kölcsöntartozásai</t>
  </si>
  <si>
    <t>Társadalom-és szociálpolitikai juttatások összesen :</t>
  </si>
  <si>
    <t>IV. Pénzeszközát. és szoc.pol.jutt. összesen :</t>
  </si>
  <si>
    <t xml:space="preserve">V. FELHALMOZÁSI- ÉS TŐKE JELLEGŰ KIADÁSOK </t>
  </si>
  <si>
    <t>1.,Felújítás</t>
  </si>
  <si>
    <t xml:space="preserve">     a.,Ingatlanok felújítása</t>
  </si>
  <si>
    <t xml:space="preserve">         - Épületek felújítása</t>
  </si>
  <si>
    <t xml:space="preserve">                - Polg. Hiv épület  homlokzata</t>
  </si>
  <si>
    <t xml:space="preserve">                - Cigányárok, pe. Átadás, 150 fm partfal megerősítése</t>
  </si>
  <si>
    <t xml:space="preserve">                - Dózsa Gy. Út 18. (Könyvtár)</t>
  </si>
  <si>
    <t xml:space="preserve">                - Közösségi Ház</t>
  </si>
  <si>
    <t xml:space="preserve">                - könyvtár ( müv.ház) villanysz.</t>
  </si>
  <si>
    <t xml:space="preserve">         - Egyéb építmények / terek / felújítása</t>
  </si>
  <si>
    <t xml:space="preserve">      b., Járművek felújítása</t>
  </si>
  <si>
    <t xml:space="preserve">      c., Egyéb gépek, berendezések, felszerelések / hangszer / felújítása</t>
  </si>
  <si>
    <t xml:space="preserve">      d,  Felújítások ÁFÁ-ja</t>
  </si>
  <si>
    <t>Felújítások összesen</t>
  </si>
  <si>
    <t>2.,Beruházás</t>
  </si>
  <si>
    <t xml:space="preserve">      a.,Polgármesteri Hivatal előtti tér</t>
  </si>
  <si>
    <t xml:space="preserve">      b., Gőrdeszka pálya zajvédő ép.</t>
  </si>
  <si>
    <t xml:space="preserve">      c., Ingatlanok vás.sa, lét.se, bővítése és egyéb bővítések</t>
  </si>
  <si>
    <t xml:space="preserve">                 orvosi rendelő</t>
  </si>
  <si>
    <t xml:space="preserve">                 Tervek, szellemi termékek</t>
  </si>
  <si>
    <t xml:space="preserve">                 Deák Ferenc u.ingatlan vás.</t>
  </si>
  <si>
    <t xml:space="preserve">      d., Gépek, berendezések, feslszerelések vásárlása </t>
  </si>
  <si>
    <t xml:space="preserve">      e., Egyéb útépítés, járdaépítés</t>
  </si>
  <si>
    <t xml:space="preserve">      f.,  erdőtelepítés</t>
  </si>
  <si>
    <t xml:space="preserve">      g.,   térfigyelő rendszer</t>
  </si>
  <si>
    <t xml:space="preserve">      h.,   Közvilágítás Kert u.</t>
  </si>
  <si>
    <t>Beruházások összesen :</t>
  </si>
  <si>
    <t>V. FELHALMOZÁSI- ÉS TŐKE JELLEGŰ KIADÁSOK ÖSSZESEN :</t>
  </si>
  <si>
    <t xml:space="preserve">          Hosszúlejáratú hiteltörlesztés ( tőke)</t>
  </si>
  <si>
    <t xml:space="preserve">              - Befejezett víziközmű</t>
  </si>
  <si>
    <t xml:space="preserve">              - Rókahegyi csat. Társ.</t>
  </si>
  <si>
    <t xml:space="preserve">              - Bécsi úti csatorna </t>
  </si>
  <si>
    <t xml:space="preserve">          Célhitel</t>
  </si>
  <si>
    <t>VI. HITELEK ÖSSZESEN :</t>
  </si>
  <si>
    <t xml:space="preserve">VII. TARTALÉKOK      </t>
  </si>
  <si>
    <t>államháztartási céltartalék</t>
  </si>
  <si>
    <t xml:space="preserve">           - általános tartalék</t>
  </si>
  <si>
    <t xml:space="preserve">           - céltartalék </t>
  </si>
  <si>
    <t>TARTALÉKOK ÖSSZESEN :</t>
  </si>
  <si>
    <t>Tárgyévi kiadások összesen :</t>
  </si>
  <si>
    <t>KIADÁSOK FŐÖSSZEGE :</t>
  </si>
  <si>
    <r>
      <t xml:space="preserve">   </t>
    </r>
    <r>
      <rPr>
        <b/>
        <sz val="10"/>
        <rFont val="Arial"/>
        <family val="2"/>
      </rPr>
      <t>3. ) Külső személyi juttatások</t>
    </r>
  </si>
  <si>
    <r>
      <t xml:space="preserve">           4. ) Vásárolt közszolgáltatások     </t>
    </r>
    <r>
      <rPr>
        <sz val="10"/>
        <rFont val="Arial"/>
        <family val="2"/>
      </rPr>
      <t>( számlás )</t>
    </r>
  </si>
  <si>
    <r>
      <t xml:space="preserve"> </t>
    </r>
    <r>
      <rPr>
        <b/>
        <sz val="10"/>
        <rFont val="Arial"/>
        <family val="2"/>
      </rPr>
      <t xml:space="preserve">          5. ) ÁFA</t>
    </r>
  </si>
  <si>
    <r>
      <t xml:space="preserve">           </t>
    </r>
    <r>
      <rPr>
        <b/>
        <sz val="10"/>
        <rFont val="Arial"/>
        <family val="2"/>
      </rPr>
      <t>6. ) Kiküldetés, reprezentáció, reklám</t>
    </r>
  </si>
  <si>
    <r>
      <t xml:space="preserve">           </t>
    </r>
    <r>
      <rPr>
        <b/>
        <sz val="10"/>
        <rFont val="Arial"/>
        <family val="2"/>
      </rPr>
      <t>7. ) Egyéb dologi kiadások / kultúrális rendezvények/</t>
    </r>
  </si>
  <si>
    <r>
      <t xml:space="preserve">     </t>
    </r>
    <r>
      <rPr>
        <b/>
        <sz val="10"/>
        <rFont val="Arial"/>
        <family val="2"/>
      </rPr>
      <t>B. ) Egyéb folyó kiadások</t>
    </r>
  </si>
  <si>
    <r>
      <t xml:space="preserve">                 - gépjármű állam által elvont része (60%)     </t>
    </r>
    <r>
      <rPr>
        <b/>
        <sz val="10"/>
        <rFont val="Arial"/>
        <family val="2"/>
        <charset val="238"/>
      </rPr>
      <t xml:space="preserve"> 40200 E Ft</t>
    </r>
  </si>
  <si>
    <r>
      <t xml:space="preserve">  </t>
    </r>
    <r>
      <rPr>
        <b/>
        <sz val="10"/>
        <rFont val="Arial"/>
        <family val="2"/>
      </rPr>
      <t xml:space="preserve">  1. ) Működési célú pénzeszközátadás</t>
    </r>
  </si>
  <si>
    <r>
      <t xml:space="preserve">          </t>
    </r>
    <r>
      <rPr>
        <b/>
        <sz val="10"/>
        <rFont val="Arial"/>
        <family val="2"/>
      </rPr>
      <t>a.) Államháztartáson kívülre</t>
    </r>
  </si>
  <si>
    <t xml:space="preserve">              h. Foglalk. Helyettesítő támogatás</t>
  </si>
  <si>
    <t>MÁK 4 172562</t>
  </si>
  <si>
    <t>Finanszírozás, önkormányzati támogatás</t>
  </si>
  <si>
    <t xml:space="preserve">               d., Magyar Ortodox Egyház tám.( rezsi kts.+nyitva tartás)</t>
  </si>
  <si>
    <t xml:space="preserve">     ., Beruházások ÁFA-ja</t>
  </si>
  <si>
    <t xml:space="preserve">                 - egyéb üzemeltési és fenntartási szolg.</t>
  </si>
  <si>
    <t>VI. ÁLLAM ÁLTAL ÁTVÁLLALT ADÓSSÁGKONSZOLIDÁCIÓ</t>
  </si>
  <si>
    <t xml:space="preserve">                ÁHT-n kívülre, adósságkonszolidáció kamat</t>
  </si>
  <si>
    <t>2014. évi módosított előirányzat 12. hó</t>
  </si>
  <si>
    <t>2014. évi módosított előirányzat 05.29.</t>
  </si>
  <si>
    <t xml:space="preserve">               f. Ezüsthegyi Gazdák </t>
  </si>
  <si>
    <t xml:space="preserve">               e., Gankaku Sportegyesület</t>
  </si>
  <si>
    <t xml:space="preserve">               g. ÜFE támogatás</t>
  </si>
  <si>
    <t xml:space="preserve">              egészségház berendezés vásárlása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</si>
</sst>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</font>
    <font>
      <sz val="12"/>
      <name val="Times New Roman"/>
      <family val="1"/>
      <charset val="238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</cellStyleXfs>
  <cellXfs count="55">
    <xf numFmtId="0" fontId="0" fillId="0" borderId="0" xfId="0"/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left"/>
    </xf>
    <xf numFmtId="3" fontId="23" fillId="0" borderId="14" xfId="0" applyNumberFormat="1" applyFont="1" applyBorder="1"/>
    <xf numFmtId="3" fontId="23" fillId="0" borderId="15" xfId="0" applyNumberFormat="1" applyFont="1" applyBorder="1"/>
    <xf numFmtId="0" fontId="22" fillId="24" borderId="13" xfId="0" applyFont="1" applyFill="1" applyBorder="1"/>
    <xf numFmtId="0" fontId="23" fillId="24" borderId="13" xfId="0" applyFont="1" applyFill="1" applyBorder="1"/>
    <xf numFmtId="0" fontId="22" fillId="0" borderId="13" xfId="0" applyFont="1" applyFill="1" applyBorder="1" applyAlignment="1">
      <alignment horizontal="right"/>
    </xf>
    <xf numFmtId="3" fontId="22" fillId="25" borderId="14" xfId="0" applyNumberFormat="1" applyFont="1" applyFill="1" applyBorder="1"/>
    <xf numFmtId="3" fontId="22" fillId="25" borderId="15" xfId="0" applyNumberFormat="1" applyFont="1" applyFill="1" applyBorder="1"/>
    <xf numFmtId="0" fontId="23" fillId="0" borderId="13" xfId="0" applyFont="1" applyFill="1" applyBorder="1"/>
    <xf numFmtId="0" fontId="23" fillId="26" borderId="13" xfId="0" applyFont="1" applyFill="1" applyBorder="1"/>
    <xf numFmtId="3" fontId="22" fillId="26" borderId="14" xfId="0" applyNumberFormat="1" applyFont="1" applyFill="1" applyBorder="1"/>
    <xf numFmtId="3" fontId="22" fillId="26" borderId="15" xfId="0" applyNumberFormat="1" applyFont="1" applyFill="1" applyBorder="1"/>
    <xf numFmtId="0" fontId="24" fillId="0" borderId="13" xfId="0" applyFont="1" applyFill="1" applyBorder="1"/>
    <xf numFmtId="0" fontId="25" fillId="26" borderId="13" xfId="0" applyFont="1" applyFill="1" applyBorder="1"/>
    <xf numFmtId="0" fontId="22" fillId="0" borderId="13" xfId="0" applyFont="1" applyFill="1" applyBorder="1"/>
    <xf numFmtId="3" fontId="23" fillId="0" borderId="14" xfId="0" applyNumberFormat="1" applyFont="1" applyFill="1" applyBorder="1"/>
    <xf numFmtId="3" fontId="23" fillId="0" borderId="15" xfId="0" applyNumberFormat="1" applyFont="1" applyFill="1" applyBorder="1"/>
    <xf numFmtId="0" fontId="24" fillId="0" borderId="13" xfId="0" applyFont="1" applyFill="1" applyBorder="1" applyAlignment="1">
      <alignment horizontal="left"/>
    </xf>
    <xf numFmtId="3" fontId="25" fillId="25" borderId="14" xfId="0" applyNumberFormat="1" applyFont="1" applyFill="1" applyBorder="1"/>
    <xf numFmtId="3" fontId="25" fillId="25" borderId="15" xfId="0" applyNumberFormat="1" applyFont="1" applyFill="1" applyBorder="1"/>
    <xf numFmtId="0" fontId="11" fillId="0" borderId="0" xfId="0" applyFont="1"/>
    <xf numFmtId="3" fontId="23" fillId="25" borderId="14" xfId="0" applyNumberFormat="1" applyFont="1" applyFill="1" applyBorder="1"/>
    <xf numFmtId="3" fontId="23" fillId="25" borderId="15" xfId="0" applyNumberFormat="1" applyFont="1" applyFill="1" applyBorder="1"/>
    <xf numFmtId="0" fontId="22" fillId="26" borderId="13" xfId="0" applyFont="1" applyFill="1" applyBorder="1"/>
    <xf numFmtId="0" fontId="0" fillId="24" borderId="13" xfId="0" applyFill="1" applyBorder="1"/>
    <xf numFmtId="0" fontId="26" fillId="27" borderId="13" xfId="0" applyFont="1" applyFill="1" applyBorder="1"/>
    <xf numFmtId="3" fontId="26" fillId="27" borderId="14" xfId="0" applyNumberFormat="1" applyFont="1" applyFill="1" applyBorder="1"/>
    <xf numFmtId="3" fontId="26" fillId="27" borderId="15" xfId="0" applyNumberFormat="1" applyFont="1" applyFill="1" applyBorder="1"/>
    <xf numFmtId="0" fontId="25" fillId="0" borderId="0" xfId="0" applyFont="1"/>
    <xf numFmtId="0" fontId="23" fillId="0" borderId="13" xfId="0" applyFont="1" applyFill="1" applyBorder="1" applyAlignment="1">
      <alignment horizontal="distributed" wrapText="1"/>
    </xf>
    <xf numFmtId="0" fontId="25" fillId="26" borderId="13" xfId="0" applyFont="1" applyFill="1" applyBorder="1" applyAlignment="1">
      <alignment horizontal="center" wrapText="1" readingOrder="1"/>
    </xf>
    <xf numFmtId="3" fontId="25" fillId="26" borderId="14" xfId="0" applyNumberFormat="1" applyFont="1" applyFill="1" applyBorder="1"/>
    <xf numFmtId="3" fontId="25" fillId="26" borderId="15" xfId="0" applyNumberFormat="1" applyFont="1" applyFill="1" applyBorder="1"/>
    <xf numFmtId="0" fontId="23" fillId="0" borderId="13" xfId="0" applyFont="1" applyFill="1" applyBorder="1" applyAlignment="1">
      <alignment horizontal="left"/>
    </xf>
    <xf numFmtId="0" fontId="27" fillId="28" borderId="13" xfId="0" applyFont="1" applyFill="1" applyBorder="1" applyAlignment="1">
      <alignment horizontal="left"/>
    </xf>
    <xf numFmtId="3" fontId="27" fillId="28" borderId="14" xfId="0" applyNumberFormat="1" applyFont="1" applyFill="1" applyBorder="1"/>
    <xf numFmtId="3" fontId="27" fillId="28" borderId="15" xfId="0" applyNumberFormat="1" applyFont="1" applyFill="1" applyBorder="1"/>
    <xf numFmtId="0" fontId="28" fillId="0" borderId="0" xfId="0" applyFont="1"/>
    <xf numFmtId="0" fontId="27" fillId="28" borderId="16" xfId="0" applyFont="1" applyFill="1" applyBorder="1" applyAlignment="1">
      <alignment horizontal="left"/>
    </xf>
    <xf numFmtId="3" fontId="27" fillId="28" borderId="17" xfId="0" applyNumberFormat="1" applyFont="1" applyFill="1" applyBorder="1"/>
    <xf numFmtId="3" fontId="27" fillId="28" borderId="18" xfId="0" applyNumberFormat="1" applyFont="1" applyFill="1" applyBorder="1"/>
    <xf numFmtId="0" fontId="0" fillId="0" borderId="0" xfId="0" applyFill="1" applyBorder="1"/>
    <xf numFmtId="0" fontId="0" fillId="0" borderId="0" xfId="0" applyFill="1"/>
    <xf numFmtId="0" fontId="0" fillId="0" borderId="0" xfId="0" applyBorder="1"/>
    <xf numFmtId="0" fontId="22" fillId="24" borderId="19" xfId="0" applyFont="1" applyFill="1" applyBorder="1"/>
    <xf numFmtId="0" fontId="22" fillId="24" borderId="20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right" vertical="center"/>
    </xf>
    <xf numFmtId="3" fontId="23" fillId="29" borderId="14" xfId="0" applyNumberFormat="1" applyFont="1" applyFill="1" applyBorder="1"/>
    <xf numFmtId="3" fontId="23" fillId="29" borderId="15" xfId="0" applyNumberFormat="1" applyFont="1" applyFill="1" applyBorder="1"/>
    <xf numFmtId="3" fontId="22" fillId="30" borderId="14" xfId="0" applyNumberFormat="1" applyFont="1" applyFill="1" applyBorder="1"/>
  </cellXfs>
  <cellStyles count="4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538"/>
  <sheetViews>
    <sheetView tabSelected="1" view="pageBreakPreview" zoomScale="90" zoomScaleNormal="90" zoomScaleSheetLayoutView="90" workbookViewId="0">
      <pane ySplit="5" topLeftCell="A6" activePane="bottomLeft" state="frozen"/>
      <selection pane="bottomLeft" activeCell="D9" sqref="D9:D11"/>
    </sheetView>
  </sheetViews>
  <sheetFormatPr defaultRowHeight="12.75" x14ac:dyDescent="0.2"/>
  <cols>
    <col min="1" max="1" width="64.7109375" customWidth="1"/>
    <col min="2" max="5" width="13.7109375" customWidth="1"/>
    <col min="7" max="7" width="9.85546875" hidden="1" customWidth="1"/>
    <col min="8" max="8" width="0" hidden="1" customWidth="1"/>
  </cols>
  <sheetData>
    <row r="1" spans="1:5" ht="23.1" customHeight="1" x14ac:dyDescent="0.2">
      <c r="A1" s="50" t="s">
        <v>0</v>
      </c>
      <c r="B1" s="50"/>
      <c r="C1" s="50"/>
      <c r="D1" s="50"/>
      <c r="E1" s="50"/>
    </row>
    <row r="2" spans="1:5" ht="23.1" customHeight="1" x14ac:dyDescent="0.2">
      <c r="A2" s="50" t="s">
        <v>1</v>
      </c>
      <c r="B2" s="50"/>
      <c r="C2" s="50"/>
      <c r="D2" s="50"/>
      <c r="E2" s="50"/>
    </row>
    <row r="3" spans="1:5" ht="23.1" customHeight="1" x14ac:dyDescent="0.2">
      <c r="A3" s="50" t="s">
        <v>2</v>
      </c>
      <c r="B3" s="50"/>
      <c r="C3" s="50"/>
      <c r="D3" s="50"/>
      <c r="E3" s="50"/>
    </row>
    <row r="4" spans="1:5" ht="12" customHeight="1" thickBot="1" x14ac:dyDescent="0.25">
      <c r="A4" s="51" t="s">
        <v>3</v>
      </c>
      <c r="B4" s="51"/>
      <c r="C4" s="51"/>
      <c r="D4" s="51"/>
      <c r="E4" s="51"/>
    </row>
    <row r="5" spans="1:5" ht="53.25" customHeight="1" x14ac:dyDescent="0.2">
      <c r="A5" s="1" t="s">
        <v>4</v>
      </c>
      <c r="B5" s="2" t="s">
        <v>5</v>
      </c>
      <c r="C5" s="2" t="s">
        <v>225</v>
      </c>
      <c r="D5" s="49" t="s">
        <v>224</v>
      </c>
      <c r="E5" s="3" t="s">
        <v>6</v>
      </c>
    </row>
    <row r="6" spans="1:5" x14ac:dyDescent="0.2">
      <c r="A6" s="4" t="s">
        <v>7</v>
      </c>
      <c r="B6" s="5"/>
      <c r="C6" s="5"/>
      <c r="D6" s="5"/>
      <c r="E6" s="6"/>
    </row>
    <row r="7" spans="1:5" x14ac:dyDescent="0.2">
      <c r="A7" s="7" t="s">
        <v>8</v>
      </c>
      <c r="B7" s="5"/>
      <c r="C7" s="5"/>
      <c r="D7" s="5"/>
      <c r="E7" s="6"/>
    </row>
    <row r="8" spans="1:5" x14ac:dyDescent="0.2">
      <c r="A8" s="8" t="s">
        <v>9</v>
      </c>
      <c r="B8" s="5"/>
      <c r="C8" s="5"/>
      <c r="D8" s="5"/>
      <c r="E8" s="6"/>
    </row>
    <row r="9" spans="1:5" x14ac:dyDescent="0.2">
      <c r="A9" s="8" t="s">
        <v>10</v>
      </c>
      <c r="B9" s="5">
        <v>44500</v>
      </c>
      <c r="C9" s="5">
        <v>44500</v>
      </c>
      <c r="D9" s="52">
        <f>44500+372</f>
        <v>44872</v>
      </c>
      <c r="E9" s="6">
        <f>D9/C9*100</f>
        <v>100.83595505617977</v>
      </c>
    </row>
    <row r="10" spans="1:5" x14ac:dyDescent="0.2">
      <c r="A10" s="8" t="s">
        <v>11</v>
      </c>
      <c r="B10" s="5">
        <v>135553</v>
      </c>
      <c r="C10" s="5">
        <v>135553</v>
      </c>
      <c r="D10" s="52">
        <f>135553+2592</f>
        <v>138145</v>
      </c>
      <c r="E10" s="6">
        <f t="shared" ref="E10:E73" si="0">D10/C10*100</f>
        <v>101.91216719659468</v>
      </c>
    </row>
    <row r="11" spans="1:5" x14ac:dyDescent="0.2">
      <c r="A11" s="8" t="s">
        <v>12</v>
      </c>
      <c r="B11" s="5">
        <v>21000</v>
      </c>
      <c r="C11" s="5">
        <v>21000</v>
      </c>
      <c r="D11" s="52">
        <f>21000+880</f>
        <v>21880</v>
      </c>
      <c r="E11" s="6">
        <f t="shared" si="0"/>
        <v>104.19047619047619</v>
      </c>
    </row>
    <row r="12" spans="1:5" x14ac:dyDescent="0.2">
      <c r="A12" s="9" t="s">
        <v>13</v>
      </c>
      <c r="B12" s="10">
        <f>SUM(B9:B11)</f>
        <v>201053</v>
      </c>
      <c r="C12" s="10">
        <f>SUM(C9:C11)</f>
        <v>201053</v>
      </c>
      <c r="D12" s="10">
        <f>SUM(D9:D11)</f>
        <v>204897</v>
      </c>
      <c r="E12" s="11">
        <f t="shared" si="0"/>
        <v>101.9119336692315</v>
      </c>
    </row>
    <row r="13" spans="1:5" x14ac:dyDescent="0.2">
      <c r="A13" s="12" t="s">
        <v>14</v>
      </c>
      <c r="B13" s="5"/>
      <c r="C13" s="5"/>
      <c r="D13" s="5"/>
      <c r="E13" s="6"/>
    </row>
    <row r="14" spans="1:5" x14ac:dyDescent="0.2">
      <c r="A14" s="12" t="s">
        <v>15</v>
      </c>
      <c r="B14" s="5">
        <v>1220</v>
      </c>
      <c r="C14" s="5">
        <v>1220</v>
      </c>
      <c r="D14" s="5">
        <v>1220</v>
      </c>
      <c r="E14" s="6">
        <f t="shared" si="0"/>
        <v>100</v>
      </c>
    </row>
    <row r="15" spans="1:5" x14ac:dyDescent="0.2">
      <c r="A15" s="12" t="s">
        <v>16</v>
      </c>
      <c r="B15" s="5">
        <v>14645</v>
      </c>
      <c r="C15" s="5">
        <v>14645</v>
      </c>
      <c r="D15" s="5">
        <v>14645</v>
      </c>
      <c r="E15" s="6">
        <f t="shared" si="0"/>
        <v>100</v>
      </c>
    </row>
    <row r="16" spans="1:5" x14ac:dyDescent="0.2">
      <c r="A16" s="12" t="s">
        <v>17</v>
      </c>
      <c r="B16" s="5">
        <v>5395</v>
      </c>
      <c r="C16" s="5">
        <v>5395</v>
      </c>
      <c r="D16" s="5">
        <v>5395</v>
      </c>
      <c r="E16" s="6">
        <f t="shared" si="0"/>
        <v>100</v>
      </c>
    </row>
    <row r="17" spans="1:8" x14ac:dyDescent="0.2">
      <c r="A17" s="9" t="s">
        <v>13</v>
      </c>
      <c r="B17" s="10">
        <f>SUM(B14:B16)</f>
        <v>21260</v>
      </c>
      <c r="C17" s="10">
        <f>SUM(C14:C16)</f>
        <v>21260</v>
      </c>
      <c r="D17" s="10">
        <f>SUM(D14:D16)</f>
        <v>21260</v>
      </c>
      <c r="E17" s="11">
        <f t="shared" si="0"/>
        <v>100</v>
      </c>
    </row>
    <row r="18" spans="1:8" x14ac:dyDescent="0.2">
      <c r="A18" s="13" t="s">
        <v>18</v>
      </c>
      <c r="B18" s="14">
        <f>B12+B17</f>
        <v>222313</v>
      </c>
      <c r="C18" s="14">
        <f>C12+C17</f>
        <v>222313</v>
      </c>
      <c r="D18" s="14">
        <f>D12+D17</f>
        <v>226157</v>
      </c>
      <c r="E18" s="15">
        <f t="shared" si="0"/>
        <v>101.72909366523774</v>
      </c>
    </row>
    <row r="19" spans="1:8" x14ac:dyDescent="0.2">
      <c r="A19" s="16" t="s">
        <v>19</v>
      </c>
      <c r="B19" s="5">
        <v>9285</v>
      </c>
      <c r="C19" s="5">
        <v>9285</v>
      </c>
      <c r="D19" s="5">
        <v>9285</v>
      </c>
      <c r="E19" s="6">
        <f t="shared" si="0"/>
        <v>100</v>
      </c>
    </row>
    <row r="20" spans="1:8" x14ac:dyDescent="0.2">
      <c r="A20" s="17" t="s">
        <v>20</v>
      </c>
      <c r="B20" s="14">
        <f>B18+B19</f>
        <v>231598</v>
      </c>
      <c r="C20" s="14">
        <f>C18+C19</f>
        <v>231598</v>
      </c>
      <c r="D20" s="14">
        <f>D18+D19</f>
        <v>235442</v>
      </c>
      <c r="E20" s="15">
        <f t="shared" si="0"/>
        <v>101.65977253689582</v>
      </c>
    </row>
    <row r="21" spans="1:8" x14ac:dyDescent="0.2">
      <c r="A21" s="18" t="s">
        <v>21</v>
      </c>
      <c r="B21" s="5"/>
      <c r="C21" s="5"/>
      <c r="D21" s="5"/>
      <c r="E21" s="6"/>
    </row>
    <row r="22" spans="1:8" x14ac:dyDescent="0.2">
      <c r="A22" s="12" t="s">
        <v>22</v>
      </c>
      <c r="B22" s="5"/>
      <c r="C22" s="5"/>
      <c r="D22" s="5"/>
      <c r="E22" s="6"/>
    </row>
    <row r="23" spans="1:8" x14ac:dyDescent="0.2">
      <c r="A23" s="12" t="s">
        <v>23</v>
      </c>
      <c r="B23" s="5"/>
      <c r="C23" s="5"/>
      <c r="D23" s="5"/>
      <c r="E23" s="6"/>
    </row>
    <row r="24" spans="1:8" x14ac:dyDescent="0.2">
      <c r="A24" s="12" t="s">
        <v>24</v>
      </c>
      <c r="B24" s="19">
        <v>13203</v>
      </c>
      <c r="C24" s="19">
        <v>13203</v>
      </c>
      <c r="D24" s="19">
        <v>13203</v>
      </c>
      <c r="E24" s="20">
        <f t="shared" si="0"/>
        <v>100</v>
      </c>
    </row>
    <row r="25" spans="1:8" x14ac:dyDescent="0.2">
      <c r="A25" s="12" t="s">
        <v>25</v>
      </c>
      <c r="B25" s="19"/>
      <c r="C25" s="19"/>
      <c r="D25" s="19"/>
      <c r="E25" s="20"/>
    </row>
    <row r="26" spans="1:8" x14ac:dyDescent="0.2">
      <c r="A26" s="12" t="s">
        <v>26</v>
      </c>
      <c r="B26" s="19"/>
      <c r="C26" s="52">
        <v>1234</v>
      </c>
      <c r="D26" s="52">
        <v>1234</v>
      </c>
      <c r="E26" s="20">
        <f t="shared" si="0"/>
        <v>100</v>
      </c>
      <c r="H26">
        <v>1234</v>
      </c>
    </row>
    <row r="27" spans="1:8" x14ac:dyDescent="0.2">
      <c r="A27" s="12" t="s">
        <v>27</v>
      </c>
      <c r="B27" s="19">
        <v>121</v>
      </c>
      <c r="C27" s="52">
        <v>121</v>
      </c>
      <c r="D27" s="52">
        <v>121</v>
      </c>
      <c r="E27" s="20">
        <f t="shared" si="0"/>
        <v>100</v>
      </c>
    </row>
    <row r="28" spans="1:8" x14ac:dyDescent="0.2">
      <c r="A28" s="12" t="s">
        <v>28</v>
      </c>
      <c r="B28" s="5">
        <v>700</v>
      </c>
      <c r="C28" s="5">
        <v>700</v>
      </c>
      <c r="D28" s="5">
        <v>700</v>
      </c>
      <c r="E28" s="6">
        <f t="shared" si="0"/>
        <v>100</v>
      </c>
    </row>
    <row r="29" spans="1:8" x14ac:dyDescent="0.2">
      <c r="A29" s="12" t="s">
        <v>29</v>
      </c>
      <c r="B29" s="5">
        <v>3390</v>
      </c>
      <c r="C29" s="5">
        <v>3390</v>
      </c>
      <c r="D29" s="5">
        <v>3390</v>
      </c>
      <c r="E29" s="6">
        <f t="shared" si="0"/>
        <v>100</v>
      </c>
    </row>
    <row r="30" spans="1:8" x14ac:dyDescent="0.2">
      <c r="A30" s="12" t="s">
        <v>30</v>
      </c>
      <c r="B30" s="5"/>
      <c r="C30" s="5"/>
      <c r="D30" s="5"/>
      <c r="E30" s="6"/>
    </row>
    <row r="31" spans="1:8" x14ac:dyDescent="0.2">
      <c r="A31" s="12" t="s">
        <v>31</v>
      </c>
      <c r="B31" s="5">
        <v>2593</v>
      </c>
      <c r="C31" s="5">
        <v>2593</v>
      </c>
      <c r="D31" s="5">
        <v>2593</v>
      </c>
      <c r="E31" s="6">
        <f t="shared" si="0"/>
        <v>100</v>
      </c>
    </row>
    <row r="32" spans="1:8" x14ac:dyDescent="0.2">
      <c r="A32" s="9" t="s">
        <v>32</v>
      </c>
      <c r="B32" s="10">
        <f>SUM(B24:B31)</f>
        <v>20007</v>
      </c>
      <c r="C32" s="10">
        <f>SUM(C24:C31)</f>
        <v>21241</v>
      </c>
      <c r="D32" s="10">
        <f>SUM(D24:D31)</f>
        <v>21241</v>
      </c>
      <c r="E32" s="11">
        <f t="shared" si="0"/>
        <v>100</v>
      </c>
    </row>
    <row r="33" spans="1:6" x14ac:dyDescent="0.2">
      <c r="A33" s="21" t="s">
        <v>33</v>
      </c>
      <c r="B33" s="22">
        <v>178</v>
      </c>
      <c r="C33" s="22">
        <v>178</v>
      </c>
      <c r="D33" s="22">
        <v>178</v>
      </c>
      <c r="E33" s="23">
        <f t="shared" si="0"/>
        <v>100</v>
      </c>
    </row>
    <row r="34" spans="1:6" x14ac:dyDescent="0.2">
      <c r="A34" s="12" t="s">
        <v>34</v>
      </c>
      <c r="B34" s="5"/>
      <c r="C34" s="5"/>
      <c r="D34" s="5"/>
      <c r="E34" s="6"/>
    </row>
    <row r="35" spans="1:6" x14ac:dyDescent="0.2">
      <c r="A35" s="12" t="s">
        <v>35</v>
      </c>
      <c r="B35" s="5"/>
      <c r="C35" s="5"/>
      <c r="D35" s="5"/>
      <c r="E35" s="6"/>
      <c r="F35" s="24"/>
    </row>
    <row r="36" spans="1:6" x14ac:dyDescent="0.2">
      <c r="A36" s="12" t="s">
        <v>36</v>
      </c>
      <c r="B36" s="5">
        <v>1208</v>
      </c>
      <c r="C36" s="5">
        <v>1208</v>
      </c>
      <c r="D36" s="5">
        <v>1208</v>
      </c>
      <c r="E36" s="6">
        <f t="shared" si="0"/>
        <v>100</v>
      </c>
    </row>
    <row r="37" spans="1:6" x14ac:dyDescent="0.2">
      <c r="A37" s="12" t="s">
        <v>37</v>
      </c>
      <c r="B37" s="5">
        <v>812</v>
      </c>
      <c r="C37" s="19">
        <v>812</v>
      </c>
      <c r="D37" s="19">
        <v>812</v>
      </c>
      <c r="E37" s="6">
        <f t="shared" si="0"/>
        <v>100</v>
      </c>
    </row>
    <row r="38" spans="1:6" ht="13.5" customHeight="1" x14ac:dyDescent="0.2">
      <c r="A38" s="12" t="s">
        <v>38</v>
      </c>
      <c r="B38" s="19">
        <v>572</v>
      </c>
      <c r="C38" s="19">
        <v>572</v>
      </c>
      <c r="D38" s="19">
        <v>572</v>
      </c>
      <c r="E38" s="20">
        <f t="shared" si="0"/>
        <v>100</v>
      </c>
    </row>
    <row r="39" spans="1:6" x14ac:dyDescent="0.2">
      <c r="A39" s="9" t="s">
        <v>13</v>
      </c>
      <c r="B39" s="10">
        <f>SUM(B36:B38)</f>
        <v>2592</v>
      </c>
      <c r="C39" s="10">
        <f>SUM(C36:C38)</f>
        <v>2592</v>
      </c>
      <c r="D39" s="10">
        <f>SUM(D36:D38)</f>
        <v>2592</v>
      </c>
      <c r="E39" s="11">
        <f t="shared" si="0"/>
        <v>100</v>
      </c>
    </row>
    <row r="40" spans="1:6" x14ac:dyDescent="0.2">
      <c r="A40" s="21" t="s">
        <v>39</v>
      </c>
      <c r="B40" s="25">
        <v>89</v>
      </c>
      <c r="C40" s="25">
        <v>89</v>
      </c>
      <c r="D40" s="25">
        <v>89</v>
      </c>
      <c r="E40" s="26">
        <f t="shared" si="0"/>
        <v>100</v>
      </c>
    </row>
    <row r="41" spans="1:6" x14ac:dyDescent="0.2">
      <c r="A41" s="12" t="s">
        <v>40</v>
      </c>
      <c r="B41" s="5"/>
      <c r="C41" s="5"/>
      <c r="D41" s="5"/>
      <c r="E41" s="6"/>
    </row>
    <row r="42" spans="1:6" x14ac:dyDescent="0.2">
      <c r="A42" s="12" t="s">
        <v>41</v>
      </c>
      <c r="B42" s="5"/>
      <c r="C42" s="5"/>
      <c r="D42" s="5"/>
      <c r="E42" s="6"/>
    </row>
    <row r="43" spans="1:6" x14ac:dyDescent="0.2">
      <c r="A43" s="12" t="s">
        <v>42</v>
      </c>
      <c r="B43" s="5">
        <v>1106</v>
      </c>
      <c r="C43" s="5">
        <v>1106</v>
      </c>
      <c r="D43" s="5">
        <v>1106</v>
      </c>
      <c r="E43" s="6">
        <f t="shared" si="0"/>
        <v>100</v>
      </c>
    </row>
    <row r="44" spans="1:6" x14ac:dyDescent="0.2">
      <c r="A44" s="12" t="s">
        <v>43</v>
      </c>
      <c r="B44" s="5">
        <v>2673</v>
      </c>
      <c r="C44" s="5">
        <v>2673</v>
      </c>
      <c r="D44" s="5">
        <v>2673</v>
      </c>
      <c r="E44" s="6">
        <f t="shared" si="0"/>
        <v>100</v>
      </c>
    </row>
    <row r="45" spans="1:6" x14ac:dyDescent="0.2">
      <c r="A45" s="12" t="s">
        <v>44</v>
      </c>
      <c r="B45" s="5">
        <v>13048</v>
      </c>
      <c r="C45" s="5">
        <v>13048</v>
      </c>
      <c r="D45" s="5">
        <v>13048</v>
      </c>
      <c r="E45" s="6">
        <f t="shared" si="0"/>
        <v>100</v>
      </c>
    </row>
    <row r="46" spans="1:6" x14ac:dyDescent="0.2">
      <c r="A46" s="12" t="s">
        <v>45</v>
      </c>
      <c r="B46" s="5">
        <v>84</v>
      </c>
      <c r="C46" s="5">
        <v>84</v>
      </c>
      <c r="D46" s="5">
        <v>84</v>
      </c>
      <c r="E46" s="6">
        <f t="shared" si="0"/>
        <v>100</v>
      </c>
    </row>
    <row r="47" spans="1:6" x14ac:dyDescent="0.2">
      <c r="A47" s="9" t="s">
        <v>13</v>
      </c>
      <c r="B47" s="10">
        <f>SUM(B43:B46)</f>
        <v>16911</v>
      </c>
      <c r="C47" s="10">
        <f>SUM(C43:C46)</f>
        <v>16911</v>
      </c>
      <c r="D47" s="10">
        <f>SUM(D43:D46)</f>
        <v>16911</v>
      </c>
      <c r="E47" s="11">
        <f t="shared" si="0"/>
        <v>100</v>
      </c>
    </row>
    <row r="48" spans="1:6" x14ac:dyDescent="0.2">
      <c r="A48" s="16" t="s">
        <v>46</v>
      </c>
      <c r="B48" s="22">
        <v>0</v>
      </c>
      <c r="C48" s="22">
        <v>0</v>
      </c>
      <c r="D48" s="22">
        <v>0</v>
      </c>
      <c r="E48" s="23"/>
    </row>
    <row r="49" spans="1:8" hidden="1" x14ac:dyDescent="0.2">
      <c r="A49" s="12" t="s">
        <v>47</v>
      </c>
      <c r="B49" s="5"/>
      <c r="C49" s="5"/>
      <c r="D49" s="5"/>
      <c r="E49" s="6" t="e">
        <f t="shared" si="0"/>
        <v>#DIV/0!</v>
      </c>
    </row>
    <row r="50" spans="1:8" hidden="1" x14ac:dyDescent="0.2">
      <c r="A50" s="12" t="s">
        <v>48</v>
      </c>
      <c r="B50" s="5"/>
      <c r="C50" s="5"/>
      <c r="D50" s="5"/>
      <c r="E50" s="6" t="e">
        <f t="shared" si="0"/>
        <v>#DIV/0!</v>
      </c>
    </row>
    <row r="51" spans="1:8" hidden="1" x14ac:dyDescent="0.2">
      <c r="A51" s="12" t="s">
        <v>49</v>
      </c>
      <c r="B51" s="5"/>
      <c r="C51" s="5"/>
      <c r="D51" s="5"/>
      <c r="E51" s="6" t="e">
        <f t="shared" si="0"/>
        <v>#DIV/0!</v>
      </c>
    </row>
    <row r="52" spans="1:8" ht="12" hidden="1" customHeight="1" x14ac:dyDescent="0.2">
      <c r="A52" s="9" t="s">
        <v>32</v>
      </c>
      <c r="B52" s="10">
        <f>SUM(B50:B51)</f>
        <v>0</v>
      </c>
      <c r="C52" s="10">
        <f>SUM(C50:C51)</f>
        <v>0</v>
      </c>
      <c r="D52" s="10">
        <f>SUM(D50:D51)</f>
        <v>0</v>
      </c>
      <c r="E52" s="11" t="e">
        <f t="shared" si="0"/>
        <v>#DIV/0!</v>
      </c>
    </row>
    <row r="53" spans="1:8" x14ac:dyDescent="0.2">
      <c r="A53" s="27" t="s">
        <v>50</v>
      </c>
      <c r="B53" s="14">
        <f>B32+B33+B39+B40+B47+B48+B52</f>
        <v>39777</v>
      </c>
      <c r="C53" s="14">
        <f>C32+C33+C39+C40+C47+C48+C52</f>
        <v>41011</v>
      </c>
      <c r="D53" s="14">
        <f>D32+D33+D39+D40+D47+D48+D52</f>
        <v>41011</v>
      </c>
      <c r="E53" s="15">
        <f t="shared" si="0"/>
        <v>100</v>
      </c>
    </row>
    <row r="54" spans="1:8" x14ac:dyDescent="0.2">
      <c r="A54" s="12" t="s">
        <v>207</v>
      </c>
      <c r="B54" s="5"/>
      <c r="C54" s="5"/>
      <c r="D54" s="5"/>
      <c r="E54" s="6"/>
    </row>
    <row r="55" spans="1:8" x14ac:dyDescent="0.2">
      <c r="A55" s="28" t="s">
        <v>51</v>
      </c>
      <c r="B55" s="5">
        <v>9940</v>
      </c>
      <c r="C55" s="5">
        <v>9940</v>
      </c>
      <c r="D55" s="5">
        <v>9940</v>
      </c>
      <c r="E55" s="6">
        <f t="shared" si="0"/>
        <v>100</v>
      </c>
    </row>
    <row r="56" spans="1:8" x14ac:dyDescent="0.2">
      <c r="A56" s="28" t="s">
        <v>52</v>
      </c>
      <c r="B56" s="5">
        <v>25142</v>
      </c>
      <c r="C56" s="5">
        <v>25142</v>
      </c>
      <c r="D56" s="5">
        <v>25142</v>
      </c>
      <c r="E56" s="6">
        <f t="shared" si="0"/>
        <v>100</v>
      </c>
    </row>
    <row r="57" spans="1:8" x14ac:dyDescent="0.2">
      <c r="A57" s="27" t="s">
        <v>53</v>
      </c>
      <c r="B57" s="14">
        <f>SUM(B55:B56)</f>
        <v>35082</v>
      </c>
      <c r="C57" s="14">
        <f>SUM(C55:C56)</f>
        <v>35082</v>
      </c>
      <c r="D57" s="14">
        <f>SUM(D55:D56)</f>
        <v>35082</v>
      </c>
      <c r="E57" s="15">
        <f t="shared" si="0"/>
        <v>100</v>
      </c>
    </row>
    <row r="58" spans="1:8" ht="18" customHeight="1" x14ac:dyDescent="0.2">
      <c r="A58" s="29" t="s">
        <v>54</v>
      </c>
      <c r="B58" s="30">
        <f>B20+B53+B57</f>
        <v>306457</v>
      </c>
      <c r="C58" s="30">
        <f>C20+C53+C57</f>
        <v>307691</v>
      </c>
      <c r="D58" s="30">
        <f>D20+D53+D57</f>
        <v>311535</v>
      </c>
      <c r="E58" s="31">
        <f t="shared" si="0"/>
        <v>101.24930530954757</v>
      </c>
    </row>
    <row r="59" spans="1:8" x14ac:dyDescent="0.2">
      <c r="A59" s="18" t="s">
        <v>55</v>
      </c>
      <c r="B59" s="5"/>
      <c r="C59" s="5"/>
      <c r="D59" s="5"/>
      <c r="E59" s="6"/>
    </row>
    <row r="60" spans="1:8" hidden="1" x14ac:dyDescent="0.2">
      <c r="A60" s="12" t="s">
        <v>56</v>
      </c>
      <c r="B60" s="5">
        <v>0</v>
      </c>
      <c r="C60" s="5">
        <v>0</v>
      </c>
      <c r="D60" s="5">
        <v>0</v>
      </c>
      <c r="E60" s="6" t="e">
        <f t="shared" si="0"/>
        <v>#DIV/0!</v>
      </c>
    </row>
    <row r="61" spans="1:8" hidden="1" x14ac:dyDescent="0.2">
      <c r="A61" s="12" t="s">
        <v>57</v>
      </c>
      <c r="B61" s="5">
        <v>0</v>
      </c>
      <c r="C61" s="5">
        <v>0</v>
      </c>
      <c r="D61" s="5">
        <v>0</v>
      </c>
      <c r="E61" s="6" t="e">
        <f t="shared" si="0"/>
        <v>#DIV/0!</v>
      </c>
    </row>
    <row r="62" spans="1:8" hidden="1" x14ac:dyDescent="0.2">
      <c r="A62" s="12" t="s">
        <v>58</v>
      </c>
      <c r="B62" s="5">
        <v>0</v>
      </c>
      <c r="C62" s="5">
        <v>0</v>
      </c>
      <c r="D62" s="5">
        <v>0</v>
      </c>
      <c r="E62" s="6" t="e">
        <f t="shared" si="0"/>
        <v>#DIV/0!</v>
      </c>
    </row>
    <row r="63" spans="1:8" x14ac:dyDescent="0.2">
      <c r="A63" s="12" t="s">
        <v>59</v>
      </c>
      <c r="B63" s="5"/>
      <c r="C63" s="5"/>
      <c r="D63" s="5"/>
      <c r="E63" s="6"/>
    </row>
    <row r="64" spans="1:8" x14ac:dyDescent="0.2">
      <c r="A64" s="12" t="s">
        <v>60</v>
      </c>
      <c r="B64" s="5">
        <v>76802</v>
      </c>
      <c r="C64" s="52">
        <v>77135</v>
      </c>
      <c r="D64" s="52">
        <f>77135+100+936</f>
        <v>78171</v>
      </c>
      <c r="E64" s="6">
        <f t="shared" si="0"/>
        <v>101.34309976016075</v>
      </c>
      <c r="H64">
        <v>333</v>
      </c>
    </row>
    <row r="65" spans="1:8" x14ac:dyDescent="0.2">
      <c r="A65" s="12" t="s">
        <v>61</v>
      </c>
      <c r="B65" s="5">
        <v>500</v>
      </c>
      <c r="C65" s="5">
        <v>500</v>
      </c>
      <c r="D65" s="5">
        <v>500</v>
      </c>
      <c r="E65" s="6">
        <f t="shared" si="0"/>
        <v>100</v>
      </c>
    </row>
    <row r="66" spans="1:8" x14ac:dyDescent="0.2">
      <c r="A66" s="12" t="s">
        <v>62</v>
      </c>
      <c r="B66" s="5">
        <v>3688</v>
      </c>
      <c r="C66" s="5">
        <v>3688</v>
      </c>
      <c r="D66" s="5">
        <v>3688</v>
      </c>
      <c r="E66" s="6">
        <f t="shared" si="0"/>
        <v>100</v>
      </c>
    </row>
    <row r="67" spans="1:8" ht="21.75" customHeight="1" x14ac:dyDescent="0.2">
      <c r="A67" s="29" t="s">
        <v>63</v>
      </c>
      <c r="B67" s="30">
        <f>SUM(B60:B66)</f>
        <v>80990</v>
      </c>
      <c r="C67" s="30">
        <f>SUM(C60:C66)</f>
        <v>81323</v>
      </c>
      <c r="D67" s="30">
        <f>SUM(D60:D66)</f>
        <v>82359</v>
      </c>
      <c r="E67" s="31">
        <f t="shared" si="0"/>
        <v>101.27393234386335</v>
      </c>
    </row>
    <row r="68" spans="1:8" x14ac:dyDescent="0.2">
      <c r="A68" s="18" t="s">
        <v>64</v>
      </c>
      <c r="B68" s="5"/>
      <c r="C68" s="5"/>
      <c r="D68" s="5"/>
      <c r="E68" s="6"/>
    </row>
    <row r="69" spans="1:8" x14ac:dyDescent="0.2">
      <c r="A69" s="18" t="s">
        <v>65</v>
      </c>
      <c r="B69" s="5"/>
      <c r="C69" s="5"/>
      <c r="D69" s="5"/>
      <c r="E69" s="6"/>
    </row>
    <row r="70" spans="1:8" x14ac:dyDescent="0.2">
      <c r="A70" s="18" t="s">
        <v>66</v>
      </c>
      <c r="B70" s="5"/>
      <c r="C70" s="5"/>
      <c r="D70" s="5"/>
      <c r="E70" s="6"/>
    </row>
    <row r="71" spans="1:8" x14ac:dyDescent="0.2">
      <c r="A71" s="12" t="s">
        <v>67</v>
      </c>
      <c r="B71" s="5">
        <v>25250</v>
      </c>
      <c r="C71" s="52">
        <v>25750</v>
      </c>
      <c r="D71" s="52">
        <v>25750</v>
      </c>
      <c r="E71" s="6">
        <f t="shared" si="0"/>
        <v>100</v>
      </c>
      <c r="H71">
        <v>500</v>
      </c>
    </row>
    <row r="72" spans="1:8" x14ac:dyDescent="0.2">
      <c r="A72" s="12" t="s">
        <v>68</v>
      </c>
      <c r="B72" s="5">
        <v>873</v>
      </c>
      <c r="C72" s="52">
        <v>873</v>
      </c>
      <c r="D72" s="52">
        <v>3472</v>
      </c>
      <c r="E72" s="6">
        <f t="shared" si="0"/>
        <v>397.70904925544102</v>
      </c>
    </row>
    <row r="73" spans="1:8" x14ac:dyDescent="0.2">
      <c r="A73" s="12" t="s">
        <v>69</v>
      </c>
      <c r="B73" s="5">
        <v>3065</v>
      </c>
      <c r="C73" s="5">
        <v>3065</v>
      </c>
      <c r="D73" s="5">
        <v>3065</v>
      </c>
      <c r="E73" s="6">
        <f t="shared" si="0"/>
        <v>100</v>
      </c>
    </row>
    <row r="74" spans="1:8" x14ac:dyDescent="0.2">
      <c r="A74" s="12" t="s">
        <v>70</v>
      </c>
      <c r="B74" s="5">
        <v>860</v>
      </c>
      <c r="C74" s="5">
        <v>860</v>
      </c>
      <c r="D74" s="5">
        <v>860</v>
      </c>
      <c r="E74" s="6">
        <f t="shared" ref="E74:E137" si="1">D74/C74*100</f>
        <v>100</v>
      </c>
    </row>
    <row r="75" spans="1:8" x14ac:dyDescent="0.2">
      <c r="A75" s="12" t="s">
        <v>71</v>
      </c>
      <c r="B75" s="5">
        <v>0</v>
      </c>
      <c r="C75" s="5">
        <v>0</v>
      </c>
      <c r="D75" s="5">
        <v>0</v>
      </c>
      <c r="E75" s="6"/>
    </row>
    <row r="76" spans="1:8" x14ac:dyDescent="0.2">
      <c r="A76" s="12" t="s">
        <v>72</v>
      </c>
      <c r="B76" s="5">
        <v>2250</v>
      </c>
      <c r="C76" s="5">
        <v>2250</v>
      </c>
      <c r="D76" s="52">
        <f>2250+500</f>
        <v>2750</v>
      </c>
      <c r="E76" s="6">
        <f t="shared" si="1"/>
        <v>122.22222222222223</v>
      </c>
    </row>
    <row r="77" spans="1:8" x14ac:dyDescent="0.2">
      <c r="A77" s="12" t="s">
        <v>73</v>
      </c>
      <c r="B77" s="5">
        <v>1785</v>
      </c>
      <c r="C77" s="5">
        <v>1785</v>
      </c>
      <c r="D77" s="5">
        <v>1785</v>
      </c>
      <c r="E77" s="6">
        <f t="shared" si="1"/>
        <v>100</v>
      </c>
    </row>
    <row r="78" spans="1:8" x14ac:dyDescent="0.2">
      <c r="A78" s="12" t="s">
        <v>74</v>
      </c>
      <c r="B78" s="5">
        <v>1518</v>
      </c>
      <c r="C78" s="5">
        <v>1518</v>
      </c>
      <c r="D78" s="5">
        <v>1518</v>
      </c>
      <c r="E78" s="6">
        <f t="shared" si="1"/>
        <v>100</v>
      </c>
    </row>
    <row r="79" spans="1:8" x14ac:dyDescent="0.2">
      <c r="A79" s="12" t="s">
        <v>75</v>
      </c>
      <c r="B79" s="5">
        <v>7590</v>
      </c>
      <c r="C79" s="5">
        <v>7590</v>
      </c>
      <c r="D79" s="5">
        <v>7590</v>
      </c>
      <c r="E79" s="6">
        <f t="shared" si="1"/>
        <v>100</v>
      </c>
    </row>
    <row r="80" spans="1:8" x14ac:dyDescent="0.2">
      <c r="A80" s="9" t="s">
        <v>32</v>
      </c>
      <c r="B80" s="10">
        <f>SUM(B71:B79)</f>
        <v>43191</v>
      </c>
      <c r="C80" s="10">
        <f>SUM(C71:C79)</f>
        <v>43691</v>
      </c>
      <c r="D80" s="10">
        <f>SUM(D71:D79)</f>
        <v>46790</v>
      </c>
      <c r="E80" s="11">
        <f t="shared" si="1"/>
        <v>107.09299398045364</v>
      </c>
    </row>
    <row r="81" spans="1:8" x14ac:dyDescent="0.2">
      <c r="A81" s="18" t="s">
        <v>76</v>
      </c>
      <c r="B81" s="5"/>
      <c r="C81" s="5"/>
      <c r="D81" s="5"/>
      <c r="E81" s="6"/>
    </row>
    <row r="82" spans="1:8" x14ac:dyDescent="0.2">
      <c r="A82" s="12" t="s">
        <v>77</v>
      </c>
      <c r="B82" s="5">
        <v>2865</v>
      </c>
      <c r="C82" s="5">
        <v>2865</v>
      </c>
      <c r="D82" s="5">
        <v>2865</v>
      </c>
      <c r="E82" s="6">
        <f t="shared" si="1"/>
        <v>100</v>
      </c>
    </row>
    <row r="83" spans="1:8" x14ac:dyDescent="0.2">
      <c r="A83" s="12" t="s">
        <v>78</v>
      </c>
      <c r="B83" s="5">
        <v>935</v>
      </c>
      <c r="C83" s="5">
        <v>935</v>
      </c>
      <c r="D83" s="5">
        <v>935</v>
      </c>
      <c r="E83" s="6">
        <f t="shared" si="1"/>
        <v>100</v>
      </c>
    </row>
    <row r="84" spans="1:8" x14ac:dyDescent="0.2">
      <c r="A84" s="12" t="s">
        <v>79</v>
      </c>
      <c r="B84" s="5">
        <v>2845</v>
      </c>
      <c r="C84" s="5">
        <v>2845</v>
      </c>
      <c r="D84" s="5">
        <v>2845</v>
      </c>
      <c r="E84" s="6">
        <f t="shared" si="1"/>
        <v>100</v>
      </c>
    </row>
    <row r="85" spans="1:8" x14ac:dyDescent="0.2">
      <c r="A85" s="9" t="s">
        <v>32</v>
      </c>
      <c r="B85" s="10">
        <f>SUM(B82:B84)</f>
        <v>6645</v>
      </c>
      <c r="C85" s="10">
        <f>SUM(C82:C84)</f>
        <v>6645</v>
      </c>
      <c r="D85" s="10">
        <f>SUM(D82:D84)</f>
        <v>6645</v>
      </c>
      <c r="E85" s="11">
        <f t="shared" si="1"/>
        <v>100</v>
      </c>
    </row>
    <row r="86" spans="1:8" x14ac:dyDescent="0.2">
      <c r="A86" s="18" t="s">
        <v>80</v>
      </c>
      <c r="B86" s="5"/>
      <c r="C86" s="19"/>
      <c r="D86" s="19"/>
      <c r="E86" s="6"/>
    </row>
    <row r="87" spans="1:8" x14ac:dyDescent="0.2">
      <c r="A87" s="12" t="s">
        <v>81</v>
      </c>
      <c r="B87" s="5">
        <v>27200</v>
      </c>
      <c r="C87" s="19">
        <v>27200</v>
      </c>
      <c r="D87" s="52">
        <f>27200+7874</f>
        <v>35074</v>
      </c>
      <c r="E87" s="6">
        <f t="shared" si="1"/>
        <v>128.94852941176472</v>
      </c>
    </row>
    <row r="88" spans="1:8" x14ac:dyDescent="0.2">
      <c r="A88" s="12" t="s">
        <v>82</v>
      </c>
      <c r="B88" s="5">
        <v>720</v>
      </c>
      <c r="C88" s="19">
        <v>720</v>
      </c>
      <c r="D88" s="19">
        <v>720</v>
      </c>
      <c r="E88" s="6">
        <f t="shared" si="1"/>
        <v>100</v>
      </c>
    </row>
    <row r="89" spans="1:8" x14ac:dyDescent="0.2">
      <c r="A89" s="12" t="s">
        <v>83</v>
      </c>
      <c r="B89" s="19">
        <v>3230</v>
      </c>
      <c r="C89" s="19">
        <v>3230</v>
      </c>
      <c r="D89" s="19">
        <v>3230</v>
      </c>
      <c r="E89" s="20">
        <f t="shared" si="1"/>
        <v>100</v>
      </c>
    </row>
    <row r="90" spans="1:8" x14ac:dyDescent="0.2">
      <c r="A90" s="12" t="s">
        <v>84</v>
      </c>
      <c r="B90" s="19">
        <v>15150</v>
      </c>
      <c r="C90" s="19">
        <v>15150</v>
      </c>
      <c r="D90" s="19">
        <v>15150</v>
      </c>
      <c r="E90" s="20">
        <f t="shared" si="1"/>
        <v>100</v>
      </c>
    </row>
    <row r="91" spans="1:8" x14ac:dyDescent="0.2">
      <c r="A91" s="12" t="s">
        <v>85</v>
      </c>
      <c r="B91" s="19">
        <v>1707</v>
      </c>
      <c r="C91" s="19">
        <v>1707</v>
      </c>
      <c r="D91" s="19">
        <v>1707</v>
      </c>
      <c r="E91" s="20">
        <f t="shared" si="1"/>
        <v>100</v>
      </c>
    </row>
    <row r="92" spans="1:8" x14ac:dyDescent="0.2">
      <c r="A92" s="12" t="s">
        <v>86</v>
      </c>
      <c r="B92" s="19">
        <v>1370</v>
      </c>
      <c r="C92" s="19">
        <v>1370</v>
      </c>
      <c r="D92" s="19">
        <v>1370</v>
      </c>
      <c r="E92" s="20">
        <f t="shared" si="1"/>
        <v>100</v>
      </c>
    </row>
    <row r="93" spans="1:8" x14ac:dyDescent="0.2">
      <c r="A93" s="12" t="s">
        <v>87</v>
      </c>
      <c r="B93" s="19">
        <v>18100</v>
      </c>
      <c r="C93" s="19">
        <v>18100</v>
      </c>
      <c r="D93" s="19">
        <v>18100</v>
      </c>
      <c r="E93" s="20">
        <f t="shared" si="1"/>
        <v>100</v>
      </c>
    </row>
    <row r="94" spans="1:8" x14ac:dyDescent="0.2">
      <c r="A94" s="12" t="s">
        <v>88</v>
      </c>
      <c r="B94" s="19">
        <v>4000</v>
      </c>
      <c r="C94" s="19">
        <v>4000</v>
      </c>
      <c r="D94" s="19">
        <v>4000</v>
      </c>
      <c r="E94" s="20">
        <f t="shared" si="1"/>
        <v>100</v>
      </c>
    </row>
    <row r="95" spans="1:8" x14ac:dyDescent="0.2">
      <c r="A95" s="12" t="s">
        <v>89</v>
      </c>
      <c r="B95" s="19">
        <v>4000</v>
      </c>
      <c r="C95" s="52">
        <v>7000</v>
      </c>
      <c r="D95" s="52">
        <f>7000+118</f>
        <v>7118</v>
      </c>
      <c r="E95" s="20">
        <f t="shared" si="1"/>
        <v>101.68571428571428</v>
      </c>
      <c r="H95">
        <v>3000</v>
      </c>
    </row>
    <row r="96" spans="1:8" x14ac:dyDescent="0.2">
      <c r="A96" s="12" t="s">
        <v>90</v>
      </c>
      <c r="B96" s="19">
        <v>2000</v>
      </c>
      <c r="C96" s="52">
        <f>2000+1415+176</f>
        <v>3591</v>
      </c>
      <c r="D96" s="52">
        <f>2000+1415+176</f>
        <v>3591</v>
      </c>
      <c r="E96" s="20">
        <f t="shared" si="1"/>
        <v>100</v>
      </c>
      <c r="H96">
        <v>1591</v>
      </c>
    </row>
    <row r="97" spans="1:8" x14ac:dyDescent="0.2">
      <c r="A97" s="12" t="s">
        <v>221</v>
      </c>
      <c r="B97" s="19">
        <v>17184</v>
      </c>
      <c r="C97" s="52">
        <f>17184+2335+411</f>
        <v>19930</v>
      </c>
      <c r="D97" s="52">
        <f>17184+2335+411+48</f>
        <v>19978</v>
      </c>
      <c r="E97" s="20">
        <f t="shared" si="1"/>
        <v>100.24084295032614</v>
      </c>
      <c r="H97">
        <v>2746</v>
      </c>
    </row>
    <row r="98" spans="1:8" x14ac:dyDescent="0.2">
      <c r="A98" s="9" t="s">
        <v>32</v>
      </c>
      <c r="B98" s="10">
        <f>SUM(B87:B97)</f>
        <v>94661</v>
      </c>
      <c r="C98" s="54">
        <f>SUM(C87:C97)</f>
        <v>101998</v>
      </c>
      <c r="D98" s="54">
        <f>SUM(D87:D97)</f>
        <v>110038</v>
      </c>
      <c r="E98" s="11">
        <f t="shared" si="1"/>
        <v>107.88250750014706</v>
      </c>
    </row>
    <row r="99" spans="1:8" x14ac:dyDescent="0.2">
      <c r="A99" s="18" t="s">
        <v>208</v>
      </c>
      <c r="B99" s="5"/>
      <c r="C99" s="19"/>
      <c r="D99" s="19"/>
      <c r="E99" s="6"/>
    </row>
    <row r="100" spans="1:8" ht="12" customHeight="1" x14ac:dyDescent="0.2">
      <c r="A100" s="12" t="s">
        <v>91</v>
      </c>
      <c r="B100" s="5">
        <v>700</v>
      </c>
      <c r="C100" s="19">
        <v>700</v>
      </c>
      <c r="D100" s="19">
        <v>700</v>
      </c>
      <c r="E100" s="6">
        <f t="shared" si="1"/>
        <v>100</v>
      </c>
    </row>
    <row r="101" spans="1:8" x14ac:dyDescent="0.2">
      <c r="A101" s="12" t="s">
        <v>92</v>
      </c>
      <c r="B101" s="5">
        <v>4800</v>
      </c>
      <c r="C101" s="19">
        <v>4800</v>
      </c>
      <c r="D101" s="19">
        <v>4800</v>
      </c>
      <c r="E101" s="6">
        <f t="shared" si="1"/>
        <v>100</v>
      </c>
    </row>
    <row r="102" spans="1:8" x14ac:dyDescent="0.2">
      <c r="A102" s="12" t="s">
        <v>93</v>
      </c>
      <c r="B102" s="5">
        <v>1440</v>
      </c>
      <c r="C102" s="19">
        <v>1440</v>
      </c>
      <c r="D102" s="19">
        <v>1440</v>
      </c>
      <c r="E102" s="6">
        <f t="shared" si="1"/>
        <v>100</v>
      </c>
    </row>
    <row r="103" spans="1:8" x14ac:dyDescent="0.2">
      <c r="A103" s="12" t="s">
        <v>94</v>
      </c>
      <c r="B103" s="5">
        <v>4200</v>
      </c>
      <c r="C103" s="19">
        <v>4200</v>
      </c>
      <c r="D103" s="19">
        <v>4200</v>
      </c>
      <c r="E103" s="6">
        <f t="shared" si="1"/>
        <v>100</v>
      </c>
    </row>
    <row r="104" spans="1:8" ht="11.25" customHeight="1" x14ac:dyDescent="0.2">
      <c r="A104" s="12" t="s">
        <v>95</v>
      </c>
      <c r="B104" s="5">
        <v>900</v>
      </c>
      <c r="C104" s="19">
        <v>900</v>
      </c>
      <c r="D104" s="19">
        <v>900</v>
      </c>
      <c r="E104" s="6">
        <f t="shared" si="1"/>
        <v>100</v>
      </c>
    </row>
    <row r="105" spans="1:8" x14ac:dyDescent="0.2">
      <c r="A105" s="12" t="s">
        <v>96</v>
      </c>
      <c r="B105" s="5">
        <v>4400</v>
      </c>
      <c r="C105" s="19">
        <v>4400</v>
      </c>
      <c r="D105" s="19">
        <v>4400</v>
      </c>
      <c r="E105" s="6">
        <f t="shared" si="1"/>
        <v>100</v>
      </c>
    </row>
    <row r="106" spans="1:8" x14ac:dyDescent="0.2">
      <c r="A106" s="12" t="s">
        <v>97</v>
      </c>
      <c r="B106" s="5">
        <v>1800</v>
      </c>
      <c r="C106" s="19">
        <v>1800</v>
      </c>
      <c r="D106" s="19">
        <v>1800</v>
      </c>
      <c r="E106" s="6">
        <f t="shared" si="1"/>
        <v>100</v>
      </c>
    </row>
    <row r="107" spans="1:8" x14ac:dyDescent="0.2">
      <c r="A107" s="12" t="s">
        <v>98</v>
      </c>
      <c r="B107" s="5">
        <v>3800</v>
      </c>
      <c r="C107" s="19">
        <v>3800</v>
      </c>
      <c r="D107" s="19">
        <v>3800</v>
      </c>
      <c r="E107" s="6">
        <f t="shared" si="1"/>
        <v>100</v>
      </c>
    </row>
    <row r="108" spans="1:8" x14ac:dyDescent="0.2">
      <c r="A108" s="12" t="s">
        <v>99</v>
      </c>
      <c r="B108" s="5">
        <v>5100</v>
      </c>
      <c r="C108" s="19">
        <v>5100</v>
      </c>
      <c r="D108" s="19">
        <v>5100</v>
      </c>
      <c r="E108" s="6">
        <f t="shared" si="1"/>
        <v>100</v>
      </c>
    </row>
    <row r="109" spans="1:8" x14ac:dyDescent="0.2">
      <c r="A109" s="12" t="s">
        <v>100</v>
      </c>
      <c r="B109" s="5"/>
      <c r="C109" s="5"/>
      <c r="D109" s="5"/>
      <c r="E109" s="6"/>
    </row>
    <row r="110" spans="1:8" x14ac:dyDescent="0.2">
      <c r="A110" s="12" t="s">
        <v>101</v>
      </c>
      <c r="B110" s="5">
        <v>4320</v>
      </c>
      <c r="C110" s="5">
        <v>4320</v>
      </c>
      <c r="D110" s="5">
        <v>4320</v>
      </c>
      <c r="E110" s="6">
        <f t="shared" si="1"/>
        <v>100</v>
      </c>
    </row>
    <row r="111" spans="1:8" ht="12.75" customHeight="1" x14ac:dyDescent="0.2">
      <c r="A111" s="9" t="s">
        <v>32</v>
      </c>
      <c r="B111" s="10">
        <f>SUM(B100:B110)</f>
        <v>31460</v>
      </c>
      <c r="C111" s="10">
        <f>SUM(C100:C110)</f>
        <v>31460</v>
      </c>
      <c r="D111" s="10">
        <f>SUM(D100:D110)</f>
        <v>31460</v>
      </c>
      <c r="E111" s="11">
        <f t="shared" si="1"/>
        <v>100</v>
      </c>
    </row>
    <row r="112" spans="1:8" x14ac:dyDescent="0.2">
      <c r="A112" s="12" t="s">
        <v>209</v>
      </c>
      <c r="B112" s="5"/>
      <c r="C112" s="5"/>
      <c r="D112" s="5"/>
      <c r="E112" s="6"/>
    </row>
    <row r="113" spans="1:8" x14ac:dyDescent="0.2">
      <c r="A113" s="12" t="s">
        <v>102</v>
      </c>
      <c r="B113" s="5">
        <v>38463</v>
      </c>
      <c r="C113" s="52">
        <f>38463+382+630</f>
        <v>39475</v>
      </c>
      <c r="D113" s="52">
        <f>38463+382+630+32+13+135+2126</f>
        <v>41781</v>
      </c>
      <c r="E113" s="6">
        <f t="shared" si="1"/>
        <v>105.84167194426853</v>
      </c>
      <c r="H113">
        <v>1012</v>
      </c>
    </row>
    <row r="114" spans="1:8" x14ac:dyDescent="0.2">
      <c r="A114" s="12" t="s">
        <v>103</v>
      </c>
      <c r="B114" s="5">
        <v>5600</v>
      </c>
      <c r="C114" s="5">
        <v>5600</v>
      </c>
      <c r="D114" s="5">
        <v>5600</v>
      </c>
      <c r="E114" s="6">
        <f t="shared" si="1"/>
        <v>100</v>
      </c>
    </row>
    <row r="115" spans="1:8" x14ac:dyDescent="0.2">
      <c r="A115" s="9" t="s">
        <v>32</v>
      </c>
      <c r="B115" s="10">
        <f>SUM(B113:B114)</f>
        <v>44063</v>
      </c>
      <c r="C115" s="10">
        <f>SUM(C113:C114)</f>
        <v>45075</v>
      </c>
      <c r="D115" s="10">
        <f>SUM(D113:D114)</f>
        <v>47381</v>
      </c>
      <c r="E115" s="11">
        <f t="shared" si="1"/>
        <v>105.11591791458682</v>
      </c>
    </row>
    <row r="116" spans="1:8" x14ac:dyDescent="0.2">
      <c r="A116" s="12" t="s">
        <v>210</v>
      </c>
      <c r="B116" s="5"/>
      <c r="C116" s="5"/>
      <c r="D116" s="5"/>
      <c r="E116" s="6"/>
    </row>
    <row r="117" spans="1:8" x14ac:dyDescent="0.2">
      <c r="A117" s="12" t="s">
        <v>104</v>
      </c>
      <c r="B117" s="5">
        <v>405</v>
      </c>
      <c r="C117" s="5">
        <v>405</v>
      </c>
      <c r="D117" s="5">
        <v>405</v>
      </c>
      <c r="E117" s="6">
        <f t="shared" si="1"/>
        <v>100</v>
      </c>
    </row>
    <row r="118" spans="1:8" x14ac:dyDescent="0.2">
      <c r="A118" s="12" t="s">
        <v>105</v>
      </c>
      <c r="B118" s="5">
        <v>610</v>
      </c>
      <c r="C118" s="5">
        <v>610</v>
      </c>
      <c r="D118" s="5">
        <v>610</v>
      </c>
      <c r="E118" s="6">
        <f t="shared" si="1"/>
        <v>100</v>
      </c>
    </row>
    <row r="119" spans="1:8" x14ac:dyDescent="0.2">
      <c r="A119" s="12" t="s">
        <v>106</v>
      </c>
      <c r="B119" s="5">
        <v>4400</v>
      </c>
      <c r="C119" s="5">
        <v>4400</v>
      </c>
      <c r="D119" s="5">
        <v>4400</v>
      </c>
      <c r="E119" s="6">
        <f t="shared" si="1"/>
        <v>100</v>
      </c>
    </row>
    <row r="120" spans="1:8" x14ac:dyDescent="0.2">
      <c r="A120" s="9" t="s">
        <v>32</v>
      </c>
      <c r="B120" s="10">
        <f>SUM(B117:B119)</f>
        <v>5415</v>
      </c>
      <c r="C120" s="10">
        <f>SUM(C117:C119)</f>
        <v>5415</v>
      </c>
      <c r="D120" s="10">
        <f>SUM(D117:D119)</f>
        <v>5415</v>
      </c>
      <c r="E120" s="11">
        <f t="shared" si="1"/>
        <v>100</v>
      </c>
    </row>
    <row r="121" spans="1:8" x14ac:dyDescent="0.2">
      <c r="A121" s="12" t="s">
        <v>211</v>
      </c>
      <c r="B121" s="10">
        <v>8200</v>
      </c>
      <c r="C121" s="54">
        <v>8600</v>
      </c>
      <c r="D121" s="54">
        <v>8600</v>
      </c>
      <c r="E121" s="11">
        <f t="shared" si="1"/>
        <v>100</v>
      </c>
      <c r="H121">
        <v>400</v>
      </c>
    </row>
    <row r="122" spans="1:8" s="32" customFormat="1" ht="13.5" customHeight="1" x14ac:dyDescent="0.2">
      <c r="A122" s="17" t="s">
        <v>107</v>
      </c>
      <c r="B122" s="14">
        <f>+B80+B85+B98+B111+B115+B120+B121</f>
        <v>233635</v>
      </c>
      <c r="C122" s="14">
        <f>+C80+C85+C98+C111+C115+C120+C121</f>
        <v>242884</v>
      </c>
      <c r="D122" s="14">
        <f>+D80+D85+D98+D111+D115+D120+D121</f>
        <v>256329</v>
      </c>
      <c r="E122" s="15">
        <f t="shared" si="1"/>
        <v>105.53556430230068</v>
      </c>
    </row>
    <row r="123" spans="1:8" x14ac:dyDescent="0.2">
      <c r="A123" s="12" t="s">
        <v>212</v>
      </c>
      <c r="B123" s="5"/>
      <c r="C123" s="5"/>
      <c r="D123" s="5"/>
      <c r="E123" s="6"/>
    </row>
    <row r="124" spans="1:8" x14ac:dyDescent="0.2">
      <c r="A124" s="18" t="s">
        <v>108</v>
      </c>
      <c r="B124" s="25">
        <v>500</v>
      </c>
      <c r="C124" s="25">
        <v>500</v>
      </c>
      <c r="D124" s="25">
        <v>500</v>
      </c>
      <c r="E124" s="26">
        <f t="shared" si="1"/>
        <v>100</v>
      </c>
    </row>
    <row r="125" spans="1:8" x14ac:dyDescent="0.2">
      <c r="A125" s="18" t="s">
        <v>109</v>
      </c>
      <c r="B125" s="5"/>
      <c r="C125" s="5"/>
      <c r="D125" s="5"/>
      <c r="E125" s="6"/>
    </row>
    <row r="126" spans="1:8" x14ac:dyDescent="0.2">
      <c r="A126" s="12" t="s">
        <v>110</v>
      </c>
      <c r="B126" s="19">
        <v>40</v>
      </c>
      <c r="C126" s="19">
        <v>40</v>
      </c>
      <c r="D126" s="19">
        <v>40</v>
      </c>
      <c r="E126" s="20">
        <f t="shared" si="1"/>
        <v>100</v>
      </c>
    </row>
    <row r="127" spans="1:8" x14ac:dyDescent="0.2">
      <c r="A127" s="12" t="s">
        <v>111</v>
      </c>
      <c r="B127" s="19">
        <v>926</v>
      </c>
      <c r="C127" s="19">
        <v>926</v>
      </c>
      <c r="D127" s="19">
        <v>926</v>
      </c>
      <c r="E127" s="20">
        <f t="shared" si="1"/>
        <v>100</v>
      </c>
    </row>
    <row r="128" spans="1:8" x14ac:dyDescent="0.2">
      <c r="A128" s="12" t="s">
        <v>112</v>
      </c>
      <c r="B128" s="19">
        <v>600</v>
      </c>
      <c r="C128" s="19">
        <v>600</v>
      </c>
      <c r="D128" s="19">
        <v>600</v>
      </c>
      <c r="E128" s="20">
        <f t="shared" si="1"/>
        <v>100</v>
      </c>
    </row>
    <row r="129" spans="1:8" x14ac:dyDescent="0.2">
      <c r="A129" s="12" t="s">
        <v>113</v>
      </c>
      <c r="B129" s="19"/>
      <c r="C129" s="52"/>
      <c r="D129" s="52">
        <v>38</v>
      </c>
      <c r="E129" s="20"/>
    </row>
    <row r="130" spans="1:8" x14ac:dyDescent="0.2">
      <c r="A130" s="12" t="s">
        <v>114</v>
      </c>
      <c r="B130" s="19">
        <v>43998</v>
      </c>
      <c r="C130" s="52">
        <v>43998</v>
      </c>
      <c r="D130" s="52">
        <v>43998</v>
      </c>
      <c r="E130" s="20">
        <f t="shared" si="1"/>
        <v>100</v>
      </c>
    </row>
    <row r="131" spans="1:8" x14ac:dyDescent="0.2">
      <c r="A131" s="12" t="s">
        <v>213</v>
      </c>
      <c r="B131" s="19"/>
      <c r="C131" s="19"/>
      <c r="D131" s="19"/>
      <c r="E131" s="20"/>
    </row>
    <row r="132" spans="1:8" x14ac:dyDescent="0.2">
      <c r="A132" s="9" t="s">
        <v>32</v>
      </c>
      <c r="B132" s="10">
        <f>SUM(B125:B131)</f>
        <v>45564</v>
      </c>
      <c r="C132" s="10">
        <f>SUM(C125:C131)</f>
        <v>45564</v>
      </c>
      <c r="D132" s="10">
        <f>SUM(D125:D131)</f>
        <v>45602</v>
      </c>
      <c r="E132" s="11">
        <f t="shared" si="1"/>
        <v>100.0833991747871</v>
      </c>
    </row>
    <row r="133" spans="1:8" x14ac:dyDescent="0.2">
      <c r="A133" s="18" t="s">
        <v>115</v>
      </c>
      <c r="B133" s="5"/>
      <c r="C133" s="5"/>
      <c r="D133" s="5"/>
      <c r="E133" s="6"/>
    </row>
    <row r="134" spans="1:8" x14ac:dyDescent="0.2">
      <c r="A134" s="12" t="s">
        <v>223</v>
      </c>
      <c r="B134" s="5"/>
      <c r="C134" s="52">
        <v>336</v>
      </c>
      <c r="D134" s="52">
        <v>336</v>
      </c>
      <c r="E134" s="6">
        <f t="shared" si="1"/>
        <v>100</v>
      </c>
      <c r="H134">
        <v>336</v>
      </c>
    </row>
    <row r="135" spans="1:8" hidden="1" x14ac:dyDescent="0.2">
      <c r="A135" s="12" t="s">
        <v>116</v>
      </c>
      <c r="B135" s="5"/>
      <c r="C135" s="5"/>
      <c r="D135" s="5"/>
      <c r="E135" s="6" t="e">
        <f t="shared" si="1"/>
        <v>#DIV/0!</v>
      </c>
    </row>
    <row r="136" spans="1:8" hidden="1" x14ac:dyDescent="0.2">
      <c r="A136" s="12" t="s">
        <v>117</v>
      </c>
      <c r="B136" s="5"/>
      <c r="C136" s="5"/>
      <c r="D136" s="5"/>
      <c r="E136" s="6" t="e">
        <f t="shared" si="1"/>
        <v>#DIV/0!</v>
      </c>
    </row>
    <row r="137" spans="1:8" hidden="1" x14ac:dyDescent="0.2">
      <c r="A137" s="12" t="s">
        <v>118</v>
      </c>
      <c r="B137" s="5"/>
      <c r="C137" s="5"/>
      <c r="D137" s="5"/>
      <c r="E137" s="6" t="e">
        <f t="shared" si="1"/>
        <v>#DIV/0!</v>
      </c>
    </row>
    <row r="138" spans="1:8" hidden="1" x14ac:dyDescent="0.2">
      <c r="A138" s="12" t="s">
        <v>119</v>
      </c>
      <c r="B138" s="5"/>
      <c r="C138" s="5"/>
      <c r="D138" s="5"/>
      <c r="E138" s="6" t="e">
        <f t="shared" ref="E138:E199" si="2">D138/C138*100</f>
        <v>#DIV/0!</v>
      </c>
    </row>
    <row r="139" spans="1:8" ht="15" hidden="1" customHeight="1" x14ac:dyDescent="0.2">
      <c r="A139" s="12" t="s">
        <v>120</v>
      </c>
      <c r="B139" s="5"/>
      <c r="C139" s="5"/>
      <c r="D139" s="5"/>
      <c r="E139" s="6" t="e">
        <f t="shared" si="2"/>
        <v>#DIV/0!</v>
      </c>
    </row>
    <row r="140" spans="1:8" hidden="1" x14ac:dyDescent="0.2">
      <c r="A140" s="9" t="s">
        <v>32</v>
      </c>
      <c r="B140" s="10">
        <f>SUM(B134:B139)</f>
        <v>0</v>
      </c>
      <c r="C140" s="10">
        <f>SUM(C134:C139)</f>
        <v>336</v>
      </c>
      <c r="D140" s="10">
        <f>SUM(D134:D139)</f>
        <v>336</v>
      </c>
      <c r="E140" s="11">
        <f t="shared" si="2"/>
        <v>100</v>
      </c>
    </row>
    <row r="141" spans="1:8" hidden="1" x14ac:dyDescent="0.2">
      <c r="A141" s="18" t="s">
        <v>121</v>
      </c>
      <c r="B141" s="22">
        <v>0</v>
      </c>
      <c r="C141" s="22">
        <v>0</v>
      </c>
      <c r="D141" s="22">
        <v>0</v>
      </c>
      <c r="E141" s="23" t="e">
        <f t="shared" si="2"/>
        <v>#DIV/0!</v>
      </c>
    </row>
    <row r="142" spans="1:8" x14ac:dyDescent="0.2">
      <c r="A142" s="13"/>
      <c r="B142" s="14">
        <f>B124+B132+B140+B141</f>
        <v>46064</v>
      </c>
      <c r="C142" s="14">
        <f>C124+C132+C140+C141</f>
        <v>46400</v>
      </c>
      <c r="D142" s="14">
        <f>D124+D132+D140+D141</f>
        <v>46438</v>
      </c>
      <c r="E142" s="15">
        <f t="shared" si="2"/>
        <v>100.08189655172414</v>
      </c>
    </row>
    <row r="143" spans="1:8" ht="21.75" customHeight="1" x14ac:dyDescent="0.2">
      <c r="A143" s="29" t="s">
        <v>122</v>
      </c>
      <c r="B143" s="30">
        <f>B122+B142</f>
        <v>279699</v>
      </c>
      <c r="C143" s="30">
        <f>C122+C142</f>
        <v>289284</v>
      </c>
      <c r="D143" s="30">
        <f>D122+D142</f>
        <v>302767</v>
      </c>
      <c r="E143" s="31">
        <f t="shared" si="2"/>
        <v>104.66081774311749</v>
      </c>
    </row>
    <row r="144" spans="1:8" x14ac:dyDescent="0.2">
      <c r="A144" s="18" t="s">
        <v>123</v>
      </c>
      <c r="B144" s="5"/>
      <c r="C144" s="5"/>
      <c r="D144" s="5"/>
      <c r="E144" s="6"/>
    </row>
    <row r="145" spans="1:8" x14ac:dyDescent="0.2">
      <c r="A145" s="12" t="s">
        <v>214</v>
      </c>
      <c r="B145" s="5"/>
      <c r="C145" s="5"/>
      <c r="D145" s="5"/>
      <c r="E145" s="6"/>
    </row>
    <row r="146" spans="1:8" x14ac:dyDescent="0.2">
      <c r="A146" s="12" t="s">
        <v>215</v>
      </c>
      <c r="B146" s="5"/>
      <c r="C146" s="5"/>
      <c r="D146" s="5"/>
      <c r="E146" s="6"/>
    </row>
    <row r="147" spans="1:8" x14ac:dyDescent="0.2">
      <c r="A147" s="12" t="s">
        <v>124</v>
      </c>
      <c r="B147" s="19">
        <v>7600</v>
      </c>
      <c r="C147" s="19">
        <v>7600</v>
      </c>
      <c r="D147" s="52">
        <v>7750</v>
      </c>
      <c r="E147" s="20">
        <f t="shared" si="2"/>
        <v>101.9736842105263</v>
      </c>
    </row>
    <row r="148" spans="1:8" x14ac:dyDescent="0.2">
      <c r="A148" s="12" t="s">
        <v>125</v>
      </c>
      <c r="B148" s="19">
        <v>300</v>
      </c>
      <c r="C148" s="19">
        <v>300</v>
      </c>
      <c r="D148" s="19">
        <v>300</v>
      </c>
      <c r="E148" s="20">
        <f t="shared" si="2"/>
        <v>100</v>
      </c>
    </row>
    <row r="149" spans="1:8" x14ac:dyDescent="0.2">
      <c r="A149" s="12" t="s">
        <v>126</v>
      </c>
      <c r="B149" s="19">
        <v>300</v>
      </c>
      <c r="C149" s="19">
        <v>300</v>
      </c>
      <c r="D149" s="19">
        <v>300</v>
      </c>
      <c r="E149" s="20">
        <f t="shared" si="2"/>
        <v>100</v>
      </c>
    </row>
    <row r="150" spans="1:8" x14ac:dyDescent="0.2">
      <c r="A150" s="12" t="s">
        <v>127</v>
      </c>
      <c r="B150" s="19">
        <v>100</v>
      </c>
      <c r="C150" s="19">
        <v>100</v>
      </c>
      <c r="D150" s="19">
        <v>100</v>
      </c>
      <c r="E150" s="20">
        <f t="shared" si="2"/>
        <v>100</v>
      </c>
    </row>
    <row r="151" spans="1:8" x14ac:dyDescent="0.2">
      <c r="A151" s="12" t="s">
        <v>128</v>
      </c>
      <c r="B151" s="19">
        <v>950</v>
      </c>
      <c r="C151" s="19">
        <v>950</v>
      </c>
      <c r="D151" s="52">
        <f>950+150</f>
        <v>1100</v>
      </c>
      <c r="E151" s="20">
        <f t="shared" si="2"/>
        <v>115.78947368421053</v>
      </c>
    </row>
    <row r="152" spans="1:8" x14ac:dyDescent="0.2">
      <c r="A152" s="12" t="s">
        <v>129</v>
      </c>
      <c r="B152" s="19">
        <v>500</v>
      </c>
      <c r="C152" s="19">
        <v>500</v>
      </c>
      <c r="D152" s="19">
        <v>500</v>
      </c>
      <c r="E152" s="20">
        <f t="shared" si="2"/>
        <v>100</v>
      </c>
    </row>
    <row r="153" spans="1:8" x14ac:dyDescent="0.2">
      <c r="A153" s="12" t="s">
        <v>130</v>
      </c>
      <c r="B153" s="5">
        <v>6000</v>
      </c>
      <c r="C153" s="5">
        <v>6000</v>
      </c>
      <c r="D153" s="5">
        <v>6000</v>
      </c>
      <c r="E153" s="20">
        <f t="shared" si="2"/>
        <v>100</v>
      </c>
    </row>
    <row r="154" spans="1:8" x14ac:dyDescent="0.2">
      <c r="A154" s="12" t="s">
        <v>219</v>
      </c>
      <c r="B154" s="19"/>
      <c r="C154" s="19">
        <v>1480</v>
      </c>
      <c r="D154" s="19">
        <v>1480</v>
      </c>
      <c r="E154" s="20">
        <f t="shared" si="2"/>
        <v>100</v>
      </c>
    </row>
    <row r="155" spans="1:8" x14ac:dyDescent="0.2">
      <c r="A155" s="12" t="s">
        <v>227</v>
      </c>
      <c r="B155" s="19"/>
      <c r="C155" s="19">
        <v>100</v>
      </c>
      <c r="D155" s="19">
        <v>100</v>
      </c>
      <c r="E155" s="6">
        <f t="shared" si="2"/>
        <v>100</v>
      </c>
    </row>
    <row r="156" spans="1:8" x14ac:dyDescent="0.2">
      <c r="A156" s="12" t="s">
        <v>226</v>
      </c>
      <c r="B156" s="19"/>
      <c r="C156" s="19"/>
      <c r="D156" s="52">
        <v>100</v>
      </c>
      <c r="E156" s="6"/>
    </row>
    <row r="157" spans="1:8" x14ac:dyDescent="0.2">
      <c r="A157" s="12" t="s">
        <v>228</v>
      </c>
      <c r="B157" s="5"/>
      <c r="C157" s="19"/>
      <c r="D157" s="52">
        <v>100</v>
      </c>
      <c r="E157" s="6"/>
    </row>
    <row r="158" spans="1:8" x14ac:dyDescent="0.2">
      <c r="A158" s="9" t="s">
        <v>32</v>
      </c>
      <c r="B158" s="10">
        <f>B147+B152+B153</f>
        <v>14100</v>
      </c>
      <c r="C158" s="10">
        <f>C147+C155+C157+C152+C153+C154</f>
        <v>15680</v>
      </c>
      <c r="D158" s="10">
        <f>D147+D155+D157+D152+D153+D154+D156</f>
        <v>16030</v>
      </c>
      <c r="E158" s="11">
        <f t="shared" si="2"/>
        <v>102.23214285714286</v>
      </c>
      <c r="H158">
        <v>2480</v>
      </c>
    </row>
    <row r="159" spans="1:8" hidden="1" x14ac:dyDescent="0.2">
      <c r="A159" s="12"/>
      <c r="B159" s="5"/>
      <c r="C159" s="5"/>
      <c r="D159" s="5"/>
      <c r="E159" s="6" t="e">
        <f t="shared" si="2"/>
        <v>#DIV/0!</v>
      </c>
    </row>
    <row r="160" spans="1:8" hidden="1" x14ac:dyDescent="0.2">
      <c r="A160" s="33"/>
      <c r="B160" s="5"/>
      <c r="C160" s="5"/>
      <c r="D160" s="5"/>
      <c r="E160" s="6" t="e">
        <f t="shared" si="2"/>
        <v>#DIV/0!</v>
      </c>
    </row>
    <row r="161" spans="1:8" hidden="1" x14ac:dyDescent="0.2">
      <c r="A161" s="9" t="s">
        <v>32</v>
      </c>
      <c r="B161" s="10">
        <f>B160</f>
        <v>0</v>
      </c>
      <c r="C161" s="10">
        <f>C160</f>
        <v>0</v>
      </c>
      <c r="D161" s="10">
        <f>D160</f>
        <v>0</v>
      </c>
      <c r="E161" s="11" t="e">
        <f t="shared" si="2"/>
        <v>#DIV/0!</v>
      </c>
    </row>
    <row r="162" spans="1:8" ht="25.5" customHeight="1" x14ac:dyDescent="0.2">
      <c r="A162" s="34" t="s">
        <v>131</v>
      </c>
      <c r="B162" s="35">
        <f>B161+B158</f>
        <v>14100</v>
      </c>
      <c r="C162" s="35">
        <f>C161+C158</f>
        <v>15680</v>
      </c>
      <c r="D162" s="35">
        <f>D161+D158</f>
        <v>16030</v>
      </c>
      <c r="E162" s="36">
        <f t="shared" si="2"/>
        <v>102.23214285714286</v>
      </c>
    </row>
    <row r="163" spans="1:8" x14ac:dyDescent="0.2">
      <c r="A163" s="18" t="s">
        <v>132</v>
      </c>
      <c r="B163" s="5"/>
      <c r="C163" s="5"/>
      <c r="D163" s="5"/>
      <c r="E163" s="6"/>
    </row>
    <row r="164" spans="1:8" hidden="1" x14ac:dyDescent="0.2">
      <c r="A164" s="12" t="s">
        <v>133</v>
      </c>
      <c r="B164" s="5"/>
      <c r="C164" s="5"/>
      <c r="D164" s="5"/>
      <c r="E164" s="6" t="e">
        <f t="shared" si="2"/>
        <v>#DIV/0!</v>
      </c>
    </row>
    <row r="165" spans="1:8" hidden="1" x14ac:dyDescent="0.2">
      <c r="A165" s="12" t="s">
        <v>134</v>
      </c>
      <c r="B165" s="5"/>
      <c r="C165" s="5"/>
      <c r="D165" s="5"/>
      <c r="E165" s="6" t="e">
        <f t="shared" si="2"/>
        <v>#DIV/0!</v>
      </c>
    </row>
    <row r="166" spans="1:8" hidden="1" x14ac:dyDescent="0.2">
      <c r="A166" s="12" t="s">
        <v>135</v>
      </c>
      <c r="B166" s="5"/>
      <c r="C166" s="5"/>
      <c r="D166" s="5"/>
      <c r="E166" s="6" t="e">
        <f t="shared" si="2"/>
        <v>#DIV/0!</v>
      </c>
    </row>
    <row r="167" spans="1:8" hidden="1" x14ac:dyDescent="0.2">
      <c r="A167" s="12" t="s">
        <v>136</v>
      </c>
      <c r="B167" s="5"/>
      <c r="C167" s="5"/>
      <c r="D167" s="5"/>
      <c r="E167" s="6" t="e">
        <f t="shared" si="2"/>
        <v>#DIV/0!</v>
      </c>
    </row>
    <row r="168" spans="1:8" hidden="1" x14ac:dyDescent="0.2">
      <c r="A168" s="12" t="s">
        <v>137</v>
      </c>
      <c r="B168" s="5"/>
      <c r="C168" s="5"/>
      <c r="D168" s="5"/>
      <c r="E168" s="6" t="e">
        <f t="shared" si="2"/>
        <v>#DIV/0!</v>
      </c>
    </row>
    <row r="169" spans="1:8" hidden="1" x14ac:dyDescent="0.2">
      <c r="A169" s="12" t="s">
        <v>138</v>
      </c>
      <c r="B169" s="5"/>
      <c r="C169" s="5"/>
      <c r="D169" s="5"/>
      <c r="E169" s="6" t="e">
        <f t="shared" si="2"/>
        <v>#DIV/0!</v>
      </c>
    </row>
    <row r="170" spans="1:8" hidden="1" x14ac:dyDescent="0.2">
      <c r="A170" s="9" t="s">
        <v>32</v>
      </c>
      <c r="B170" s="10">
        <f>SUM(B164:B169)</f>
        <v>0</v>
      </c>
      <c r="C170" s="10">
        <f>SUM(C164:C169)</f>
        <v>0</v>
      </c>
      <c r="D170" s="10">
        <f>SUM(D164:D169)</f>
        <v>0</v>
      </c>
      <c r="E170" s="11" t="e">
        <f t="shared" si="2"/>
        <v>#DIV/0!</v>
      </c>
    </row>
    <row r="171" spans="1:8" ht="13.5" customHeight="1" x14ac:dyDescent="0.2">
      <c r="A171" s="17" t="s">
        <v>139</v>
      </c>
      <c r="B171" s="35">
        <f>B162+B170</f>
        <v>14100</v>
      </c>
      <c r="C171" s="35">
        <f>C162+C170</f>
        <v>15680</v>
      </c>
      <c r="D171" s="35">
        <f>D162+D170</f>
        <v>16030</v>
      </c>
      <c r="E171" s="36">
        <f t="shared" si="2"/>
        <v>102.23214285714286</v>
      </c>
    </row>
    <row r="172" spans="1:8" x14ac:dyDescent="0.2">
      <c r="A172" s="18" t="s">
        <v>140</v>
      </c>
      <c r="B172" s="5"/>
      <c r="C172" s="5"/>
      <c r="D172" s="5"/>
      <c r="E172" s="6"/>
    </row>
    <row r="173" spans="1:8" x14ac:dyDescent="0.2">
      <c r="A173" s="12" t="s">
        <v>141</v>
      </c>
      <c r="B173" s="5"/>
      <c r="C173" s="5"/>
      <c r="D173" s="5"/>
      <c r="E173" s="6"/>
    </row>
    <row r="174" spans="1:8" x14ac:dyDescent="0.2">
      <c r="A174" s="12" t="s">
        <v>142</v>
      </c>
      <c r="B174" s="5"/>
      <c r="C174" s="52"/>
      <c r="D174" s="52"/>
      <c r="E174" s="6"/>
    </row>
    <row r="175" spans="1:8" x14ac:dyDescent="0.2">
      <c r="A175" s="12" t="s">
        <v>143</v>
      </c>
      <c r="B175" s="5">
        <v>1000</v>
      </c>
      <c r="C175" s="52">
        <v>1069</v>
      </c>
      <c r="D175" s="52">
        <v>1069</v>
      </c>
      <c r="E175" s="6">
        <f t="shared" si="2"/>
        <v>100</v>
      </c>
      <c r="H175">
        <v>69</v>
      </c>
    </row>
    <row r="176" spans="1:8" x14ac:dyDescent="0.2">
      <c r="A176" s="12" t="s">
        <v>144</v>
      </c>
      <c r="B176" s="19">
        <v>3000</v>
      </c>
      <c r="C176" s="52">
        <v>3958</v>
      </c>
      <c r="D176" s="52">
        <v>3958</v>
      </c>
      <c r="E176" s="20">
        <f t="shared" si="2"/>
        <v>100</v>
      </c>
      <c r="H176">
        <v>958</v>
      </c>
    </row>
    <row r="177" spans="1:8" x14ac:dyDescent="0.2">
      <c r="A177" s="12" t="s">
        <v>145</v>
      </c>
      <c r="B177" s="19">
        <v>1000</v>
      </c>
      <c r="C177" s="52">
        <v>1000</v>
      </c>
      <c r="D177" s="52">
        <v>1000</v>
      </c>
      <c r="E177" s="20">
        <f t="shared" si="2"/>
        <v>100</v>
      </c>
    </row>
    <row r="178" spans="1:8" x14ac:dyDescent="0.2">
      <c r="A178" s="12" t="s">
        <v>146</v>
      </c>
      <c r="B178" s="19">
        <v>5000</v>
      </c>
      <c r="C178" s="52">
        <v>5000</v>
      </c>
      <c r="D178" s="52">
        <v>5000</v>
      </c>
      <c r="E178" s="20">
        <f t="shared" si="2"/>
        <v>100</v>
      </c>
    </row>
    <row r="179" spans="1:8" x14ac:dyDescent="0.2">
      <c r="A179" s="12" t="s">
        <v>147</v>
      </c>
      <c r="B179" s="19"/>
      <c r="C179" s="19"/>
      <c r="D179" s="19"/>
      <c r="E179" s="20"/>
    </row>
    <row r="180" spans="1:8" x14ac:dyDescent="0.2">
      <c r="A180" s="12" t="s">
        <v>148</v>
      </c>
      <c r="B180" s="19"/>
      <c r="C180" s="19"/>
      <c r="D180" s="19"/>
      <c r="E180" s="20"/>
    </row>
    <row r="181" spans="1:8" x14ac:dyDescent="0.2">
      <c r="A181" s="12" t="s">
        <v>149</v>
      </c>
      <c r="B181" s="19">
        <v>3500</v>
      </c>
      <c r="C181" s="19">
        <v>3500</v>
      </c>
      <c r="D181" s="19">
        <v>3500</v>
      </c>
      <c r="E181" s="20">
        <f t="shared" si="2"/>
        <v>100</v>
      </c>
    </row>
    <row r="182" spans="1:8" x14ac:dyDescent="0.2">
      <c r="A182" s="12" t="s">
        <v>150</v>
      </c>
      <c r="B182" s="19">
        <v>1000</v>
      </c>
      <c r="C182" s="19">
        <v>1000</v>
      </c>
      <c r="D182" s="19">
        <v>1000</v>
      </c>
      <c r="E182" s="20">
        <f t="shared" si="2"/>
        <v>100</v>
      </c>
    </row>
    <row r="183" spans="1:8" x14ac:dyDescent="0.2">
      <c r="A183" s="12" t="s">
        <v>151</v>
      </c>
      <c r="B183" s="19">
        <v>700</v>
      </c>
      <c r="C183" s="19">
        <v>700</v>
      </c>
      <c r="D183" s="19">
        <v>700</v>
      </c>
      <c r="E183" s="20">
        <f t="shared" si="2"/>
        <v>100</v>
      </c>
    </row>
    <row r="184" spans="1:8" x14ac:dyDescent="0.2">
      <c r="A184" s="12" t="s">
        <v>152</v>
      </c>
      <c r="B184" s="19">
        <v>46</v>
      </c>
      <c r="C184" s="19">
        <v>46</v>
      </c>
      <c r="D184" s="19">
        <v>46</v>
      </c>
      <c r="E184" s="20">
        <f t="shared" si="2"/>
        <v>100</v>
      </c>
    </row>
    <row r="185" spans="1:8" x14ac:dyDescent="0.2">
      <c r="A185" s="12" t="s">
        <v>153</v>
      </c>
      <c r="B185" s="5">
        <v>8500</v>
      </c>
      <c r="C185" s="5">
        <v>8500</v>
      </c>
      <c r="D185" s="5">
        <v>8500</v>
      </c>
      <c r="E185" s="20">
        <f t="shared" si="2"/>
        <v>100</v>
      </c>
    </row>
    <row r="186" spans="1:8" x14ac:dyDescent="0.2">
      <c r="A186" s="12" t="s">
        <v>216</v>
      </c>
      <c r="B186" s="19"/>
      <c r="C186" s="52">
        <v>1403</v>
      </c>
      <c r="D186" s="52">
        <v>1403</v>
      </c>
      <c r="E186" s="20">
        <f t="shared" si="2"/>
        <v>100</v>
      </c>
      <c r="G186" s="19">
        <f>486240+478944+437600</f>
        <v>1402784</v>
      </c>
      <c r="H186">
        <v>1403</v>
      </c>
    </row>
    <row r="187" spans="1:8" x14ac:dyDescent="0.2">
      <c r="A187" s="12" t="s">
        <v>154</v>
      </c>
      <c r="B187" s="19"/>
      <c r="C187" s="52"/>
      <c r="D187" s="52"/>
      <c r="E187" s="20"/>
    </row>
    <row r="188" spans="1:8" x14ac:dyDescent="0.2">
      <c r="A188" s="12" t="s">
        <v>155</v>
      </c>
      <c r="B188" s="19">
        <v>300</v>
      </c>
      <c r="C188" s="52">
        <v>300</v>
      </c>
      <c r="D188" s="52">
        <v>300</v>
      </c>
      <c r="E188" s="20">
        <f t="shared" si="2"/>
        <v>100</v>
      </c>
    </row>
    <row r="189" spans="1:8" x14ac:dyDescent="0.2">
      <c r="A189" s="12" t="s">
        <v>156</v>
      </c>
      <c r="B189" s="5">
        <v>7000</v>
      </c>
      <c r="C189" s="52">
        <v>7000</v>
      </c>
      <c r="D189" s="52">
        <v>7000</v>
      </c>
      <c r="E189" s="6">
        <f t="shared" si="2"/>
        <v>100</v>
      </c>
    </row>
    <row r="190" spans="1:8" x14ac:dyDescent="0.2">
      <c r="A190" s="12" t="s">
        <v>157</v>
      </c>
      <c r="B190" s="5"/>
      <c r="C190" s="52"/>
      <c r="D190" s="52"/>
      <c r="E190" s="6"/>
    </row>
    <row r="191" spans="1:8" x14ac:dyDescent="0.2">
      <c r="A191" s="12" t="s">
        <v>158</v>
      </c>
      <c r="B191" s="5">
        <v>3000</v>
      </c>
      <c r="C191" s="52">
        <v>3000</v>
      </c>
      <c r="D191" s="52">
        <v>3000</v>
      </c>
      <c r="E191" s="6">
        <f t="shared" si="2"/>
        <v>100</v>
      </c>
    </row>
    <row r="192" spans="1:8" hidden="1" x14ac:dyDescent="0.2">
      <c r="A192" s="12" t="s">
        <v>159</v>
      </c>
      <c r="B192" s="5"/>
      <c r="C192" s="52"/>
      <c r="D192" s="52"/>
      <c r="E192" s="6" t="e">
        <f t="shared" si="2"/>
        <v>#DIV/0!</v>
      </c>
    </row>
    <row r="193" spans="1:8" hidden="1" x14ac:dyDescent="0.2">
      <c r="A193" s="12"/>
      <c r="B193" s="5"/>
      <c r="C193" s="52"/>
      <c r="D193" s="52"/>
      <c r="E193" s="6" t="e">
        <f t="shared" si="2"/>
        <v>#DIV/0!</v>
      </c>
    </row>
    <row r="194" spans="1:8" hidden="1" x14ac:dyDescent="0.2">
      <c r="A194" s="12" t="s">
        <v>160</v>
      </c>
      <c r="B194" s="5"/>
      <c r="C194" s="52"/>
      <c r="D194" s="52"/>
      <c r="E194" s="6" t="e">
        <f t="shared" si="2"/>
        <v>#DIV/0!</v>
      </c>
    </row>
    <row r="195" spans="1:8" hidden="1" x14ac:dyDescent="0.2">
      <c r="A195" s="12" t="s">
        <v>161</v>
      </c>
      <c r="B195" s="5"/>
      <c r="C195" s="52"/>
      <c r="D195" s="52"/>
      <c r="E195" s="6" t="e">
        <f t="shared" si="2"/>
        <v>#DIV/0!</v>
      </c>
    </row>
    <row r="196" spans="1:8" x14ac:dyDescent="0.2">
      <c r="A196" s="12" t="s">
        <v>162</v>
      </c>
      <c r="B196" s="19">
        <v>10000</v>
      </c>
      <c r="C196" s="52">
        <v>10000</v>
      </c>
      <c r="D196" s="52">
        <f>10000+5000</f>
        <v>15000</v>
      </c>
      <c r="E196" s="6">
        <f t="shared" si="2"/>
        <v>150</v>
      </c>
    </row>
    <row r="197" spans="1:8" x14ac:dyDescent="0.2">
      <c r="A197" s="12" t="s">
        <v>163</v>
      </c>
      <c r="B197" s="19"/>
      <c r="C197" s="19"/>
      <c r="D197" s="19"/>
      <c r="E197" s="6"/>
    </row>
    <row r="198" spans="1:8" x14ac:dyDescent="0.2">
      <c r="A198" s="17" t="s">
        <v>164</v>
      </c>
      <c r="B198" s="35">
        <f>SUM(B174:B197)</f>
        <v>44046</v>
      </c>
      <c r="C198" s="35">
        <f>SUM(C174:C197)</f>
        <v>46476</v>
      </c>
      <c r="D198" s="35">
        <f>SUM(D174:D197)</f>
        <v>51476</v>
      </c>
      <c r="E198" s="36">
        <f t="shared" si="2"/>
        <v>110.75824081246235</v>
      </c>
    </row>
    <row r="199" spans="1:8" ht="21.75" customHeight="1" x14ac:dyDescent="0.2">
      <c r="A199" s="29" t="s">
        <v>165</v>
      </c>
      <c r="B199" s="30">
        <f>B171+B198</f>
        <v>58146</v>
      </c>
      <c r="C199" s="30">
        <f>C171+C198</f>
        <v>62156</v>
      </c>
      <c r="D199" s="30">
        <f>D171+D198</f>
        <v>67506</v>
      </c>
      <c r="E199" s="31">
        <f t="shared" si="2"/>
        <v>108.60737499195572</v>
      </c>
    </row>
    <row r="200" spans="1:8" x14ac:dyDescent="0.2">
      <c r="A200" s="18" t="s">
        <v>166</v>
      </c>
      <c r="B200" s="5"/>
      <c r="C200" s="5"/>
      <c r="D200" s="5"/>
      <c r="E200" s="6"/>
    </row>
    <row r="201" spans="1:8" x14ac:dyDescent="0.2">
      <c r="A201" s="18" t="s">
        <v>167</v>
      </c>
      <c r="B201" s="5"/>
      <c r="C201" s="5"/>
      <c r="D201" s="5"/>
      <c r="E201" s="6"/>
    </row>
    <row r="202" spans="1:8" x14ac:dyDescent="0.2">
      <c r="A202" s="12" t="s">
        <v>168</v>
      </c>
      <c r="B202" s="5"/>
      <c r="C202" s="5"/>
      <c r="D202" s="5"/>
      <c r="E202" s="6"/>
    </row>
    <row r="203" spans="1:8" x14ac:dyDescent="0.2">
      <c r="A203" s="12" t="s">
        <v>169</v>
      </c>
      <c r="B203" s="5"/>
      <c r="C203" s="5"/>
      <c r="D203" s="5"/>
      <c r="E203" s="6"/>
    </row>
    <row r="204" spans="1:8" x14ac:dyDescent="0.2">
      <c r="A204" s="12" t="s">
        <v>170</v>
      </c>
      <c r="B204" s="5">
        <v>2500</v>
      </c>
      <c r="C204" s="52">
        <v>3000</v>
      </c>
      <c r="D204" s="52">
        <v>3000</v>
      </c>
      <c r="E204" s="6">
        <f t="shared" ref="E204:E246" si="3">D204/C204*100</f>
        <v>100</v>
      </c>
      <c r="H204">
        <v>500</v>
      </c>
    </row>
    <row r="205" spans="1:8" x14ac:dyDescent="0.2">
      <c r="A205" s="12" t="s">
        <v>171</v>
      </c>
      <c r="B205" s="5">
        <v>2000</v>
      </c>
      <c r="C205" s="52">
        <v>2000</v>
      </c>
      <c r="D205" s="52">
        <v>2000</v>
      </c>
      <c r="E205" s="6">
        <f t="shared" si="3"/>
        <v>100</v>
      </c>
    </row>
    <row r="206" spans="1:8" x14ac:dyDescent="0.2">
      <c r="A206" s="12" t="s">
        <v>172</v>
      </c>
      <c r="B206" s="5">
        <v>300</v>
      </c>
      <c r="C206" s="5">
        <v>300</v>
      </c>
      <c r="D206" s="5">
        <v>300</v>
      </c>
      <c r="E206" s="6">
        <f t="shared" si="3"/>
        <v>100</v>
      </c>
    </row>
    <row r="207" spans="1:8" x14ac:dyDescent="0.2">
      <c r="A207" s="12" t="s">
        <v>173</v>
      </c>
      <c r="B207" s="5">
        <v>1000</v>
      </c>
      <c r="C207" s="5">
        <v>1000</v>
      </c>
      <c r="D207" s="5">
        <v>1000</v>
      </c>
      <c r="E207" s="6">
        <f t="shared" si="3"/>
        <v>100</v>
      </c>
    </row>
    <row r="208" spans="1:8" x14ac:dyDescent="0.2">
      <c r="A208" s="12" t="s">
        <v>174</v>
      </c>
      <c r="B208" s="5"/>
      <c r="C208" s="5"/>
      <c r="D208" s="5"/>
      <c r="E208" s="6"/>
    </row>
    <row r="209" spans="1:8" x14ac:dyDescent="0.2">
      <c r="A209" s="37" t="s">
        <v>175</v>
      </c>
      <c r="B209" s="5">
        <v>20000</v>
      </c>
      <c r="C209" s="19">
        <v>20000</v>
      </c>
      <c r="D209" s="19">
        <v>20000</v>
      </c>
      <c r="E209" s="6">
        <f t="shared" si="3"/>
        <v>100</v>
      </c>
    </row>
    <row r="210" spans="1:8" x14ac:dyDescent="0.2">
      <c r="A210" s="37" t="s">
        <v>176</v>
      </c>
      <c r="B210" s="5">
        <v>2000</v>
      </c>
      <c r="C210" s="5">
        <v>2000</v>
      </c>
      <c r="D210" s="5">
        <v>2000</v>
      </c>
      <c r="E210" s="6">
        <f t="shared" si="3"/>
        <v>100</v>
      </c>
    </row>
    <row r="211" spans="1:8" x14ac:dyDescent="0.2">
      <c r="A211" s="37" t="s">
        <v>177</v>
      </c>
      <c r="B211" s="19">
        <v>2000</v>
      </c>
      <c r="C211" s="52">
        <v>2000</v>
      </c>
      <c r="D211" s="52">
        <f>2000+1181+197</f>
        <v>3378</v>
      </c>
      <c r="E211" s="6">
        <f t="shared" si="3"/>
        <v>168.9</v>
      </c>
    </row>
    <row r="212" spans="1:8" x14ac:dyDescent="0.2">
      <c r="A212" s="12" t="s">
        <v>178</v>
      </c>
      <c r="B212" s="19">
        <v>7695</v>
      </c>
      <c r="C212" s="52">
        <v>7830</v>
      </c>
      <c r="D212" s="52">
        <f>7830+319+53</f>
        <v>8202</v>
      </c>
      <c r="E212" s="6">
        <f t="shared" si="3"/>
        <v>104.75095785440614</v>
      </c>
    </row>
    <row r="213" spans="1:8" x14ac:dyDescent="0.2">
      <c r="A213" s="27" t="s">
        <v>179</v>
      </c>
      <c r="B213" s="14">
        <f>SUM(B204:B212)</f>
        <v>37495</v>
      </c>
      <c r="C213" s="14">
        <f>SUM(C204:C212)</f>
        <v>38130</v>
      </c>
      <c r="D213" s="14">
        <f>SUM(D204:D212)</f>
        <v>39880</v>
      </c>
      <c r="E213" s="15">
        <f t="shared" si="3"/>
        <v>104.58956202465251</v>
      </c>
    </row>
    <row r="214" spans="1:8" x14ac:dyDescent="0.2">
      <c r="A214" s="18" t="s">
        <v>180</v>
      </c>
      <c r="B214" s="5"/>
      <c r="C214" s="5"/>
      <c r="D214" s="5"/>
      <c r="E214" s="6"/>
    </row>
    <row r="215" spans="1:8" x14ac:dyDescent="0.2">
      <c r="A215" s="12" t="s">
        <v>181</v>
      </c>
      <c r="B215" s="5">
        <v>15000</v>
      </c>
      <c r="C215" s="52">
        <v>15000</v>
      </c>
      <c r="D215" s="52">
        <f>15000+648+1905+256</f>
        <v>17809</v>
      </c>
      <c r="E215" s="6">
        <f t="shared" si="3"/>
        <v>118.72666666666667</v>
      </c>
    </row>
    <row r="216" spans="1:8" x14ac:dyDescent="0.2">
      <c r="A216" s="12" t="s">
        <v>182</v>
      </c>
      <c r="B216" s="5">
        <v>2500</v>
      </c>
      <c r="C216" s="52">
        <v>2500</v>
      </c>
      <c r="D216" s="52">
        <v>2500</v>
      </c>
      <c r="E216" s="6">
        <f t="shared" si="3"/>
        <v>100</v>
      </c>
    </row>
    <row r="217" spans="1:8" x14ac:dyDescent="0.2">
      <c r="A217" s="12" t="s">
        <v>183</v>
      </c>
      <c r="B217" s="5"/>
      <c r="C217" s="52"/>
      <c r="D217" s="52"/>
      <c r="E217" s="6"/>
    </row>
    <row r="218" spans="1:8" x14ac:dyDescent="0.2">
      <c r="A218" s="12" t="s">
        <v>184</v>
      </c>
      <c r="B218" s="19">
        <v>250000</v>
      </c>
      <c r="C218" s="52">
        <v>250000</v>
      </c>
      <c r="D218" s="52">
        <v>250000</v>
      </c>
      <c r="E218" s="20">
        <f t="shared" si="3"/>
        <v>100</v>
      </c>
    </row>
    <row r="219" spans="1:8" x14ac:dyDescent="0.2">
      <c r="A219" s="12" t="s">
        <v>185</v>
      </c>
      <c r="B219" s="5">
        <v>10000</v>
      </c>
      <c r="C219" s="52">
        <v>10500</v>
      </c>
      <c r="D219" s="52">
        <v>10500</v>
      </c>
      <c r="E219" s="6">
        <f t="shared" si="3"/>
        <v>100</v>
      </c>
      <c r="H219">
        <v>500</v>
      </c>
    </row>
    <row r="220" spans="1:8" x14ac:dyDescent="0.2">
      <c r="A220" s="12" t="s">
        <v>186</v>
      </c>
      <c r="B220" s="5">
        <v>10000</v>
      </c>
      <c r="C220" s="52">
        <v>10000</v>
      </c>
      <c r="D220" s="52">
        <v>10000</v>
      </c>
      <c r="E220" s="6">
        <f t="shared" si="3"/>
        <v>100</v>
      </c>
    </row>
    <row r="221" spans="1:8" x14ac:dyDescent="0.2">
      <c r="A221" s="12" t="s">
        <v>187</v>
      </c>
      <c r="B221" s="19">
        <v>1000</v>
      </c>
      <c r="C221" s="52">
        <v>1000</v>
      </c>
      <c r="D221" s="52">
        <v>1000</v>
      </c>
      <c r="E221" s="6">
        <f t="shared" si="3"/>
        <v>100</v>
      </c>
    </row>
    <row r="222" spans="1:8" x14ac:dyDescent="0.2">
      <c r="A222" s="12" t="s">
        <v>229</v>
      </c>
      <c r="B222" s="19"/>
      <c r="C222" s="52"/>
      <c r="D222" s="52">
        <v>7997</v>
      </c>
      <c r="E222" s="6"/>
    </row>
    <row r="223" spans="1:8" x14ac:dyDescent="0.2">
      <c r="A223" s="12" t="s">
        <v>188</v>
      </c>
      <c r="B223" s="19">
        <v>20000</v>
      </c>
      <c r="C223" s="19">
        <v>20000</v>
      </c>
      <c r="D223" s="19">
        <v>20000</v>
      </c>
      <c r="E223" s="6">
        <f t="shared" si="3"/>
        <v>100</v>
      </c>
    </row>
    <row r="224" spans="1:8" x14ac:dyDescent="0.2">
      <c r="A224" s="12" t="s">
        <v>189</v>
      </c>
      <c r="B224" s="19">
        <v>5000</v>
      </c>
      <c r="C224" s="19">
        <v>5000</v>
      </c>
      <c r="D224" s="19">
        <v>5000</v>
      </c>
      <c r="E224" s="6">
        <f t="shared" si="3"/>
        <v>100</v>
      </c>
    </row>
    <row r="225" spans="1:8" x14ac:dyDescent="0.2">
      <c r="A225" s="12" t="s">
        <v>190</v>
      </c>
      <c r="B225" s="19">
        <v>8000</v>
      </c>
      <c r="C225" s="19">
        <v>8000</v>
      </c>
      <c r="D225" s="52">
        <f>8000+210</f>
        <v>8210</v>
      </c>
      <c r="E225" s="6">
        <f t="shared" si="3"/>
        <v>102.62500000000001</v>
      </c>
    </row>
    <row r="226" spans="1:8" x14ac:dyDescent="0.2">
      <c r="A226" s="12" t="s">
        <v>191</v>
      </c>
      <c r="B226" s="19">
        <v>5800</v>
      </c>
      <c r="C226" s="19">
        <v>5800</v>
      </c>
      <c r="D226" s="19">
        <v>5800</v>
      </c>
      <c r="E226" s="6">
        <f t="shared" si="3"/>
        <v>100</v>
      </c>
    </row>
    <row r="227" spans="1:8" x14ac:dyDescent="0.2">
      <c r="A227" s="12"/>
      <c r="B227" s="19"/>
      <c r="C227" s="19"/>
      <c r="D227" s="19"/>
      <c r="E227" s="6"/>
    </row>
    <row r="228" spans="1:8" x14ac:dyDescent="0.2">
      <c r="A228" s="12"/>
      <c r="B228" s="19"/>
      <c r="C228" s="19"/>
      <c r="D228" s="19"/>
      <c r="E228" s="6"/>
    </row>
    <row r="229" spans="1:8" x14ac:dyDescent="0.2">
      <c r="A229" s="12" t="s">
        <v>220</v>
      </c>
      <c r="B229" s="19">
        <v>86805</v>
      </c>
      <c r="C229" s="52">
        <v>87340</v>
      </c>
      <c r="D229" s="52">
        <f>87340+2159+175+514+57+69</f>
        <v>90314</v>
      </c>
      <c r="E229" s="53">
        <f t="shared" si="3"/>
        <v>103.405083581406</v>
      </c>
      <c r="H229">
        <v>135</v>
      </c>
    </row>
    <row r="230" spans="1:8" x14ac:dyDescent="0.2">
      <c r="A230" s="27" t="s">
        <v>192</v>
      </c>
      <c r="B230" s="14">
        <f>SUM(B215:B229)</f>
        <v>414105</v>
      </c>
      <c r="C230" s="14">
        <f>SUM(C215:C229)</f>
        <v>415140</v>
      </c>
      <c r="D230" s="14">
        <f>SUM(D215:D229)</f>
        <v>429130</v>
      </c>
      <c r="E230" s="15">
        <f t="shared" si="3"/>
        <v>103.36994748759454</v>
      </c>
    </row>
    <row r="231" spans="1:8" ht="24" customHeight="1" x14ac:dyDescent="0.2">
      <c r="A231" s="29" t="s">
        <v>193</v>
      </c>
      <c r="B231" s="30">
        <f>SUM(B213+B230)</f>
        <v>451600</v>
      </c>
      <c r="C231" s="30">
        <f>SUM(C213+C230)</f>
        <v>453270</v>
      </c>
      <c r="D231" s="30">
        <f>SUM(D213+D230)</f>
        <v>469010</v>
      </c>
      <c r="E231" s="31">
        <f t="shared" si="3"/>
        <v>103.47254395834713</v>
      </c>
    </row>
    <row r="232" spans="1:8" x14ac:dyDescent="0.2">
      <c r="A232" s="18" t="s">
        <v>222</v>
      </c>
      <c r="B232" s="5"/>
      <c r="C232" s="5"/>
      <c r="D232" s="5"/>
      <c r="E232" s="6"/>
    </row>
    <row r="233" spans="1:8" x14ac:dyDescent="0.2">
      <c r="A233" s="12" t="s">
        <v>194</v>
      </c>
      <c r="B233" s="5"/>
      <c r="C233" s="5">
        <v>38647</v>
      </c>
      <c r="D233" s="5">
        <v>38647</v>
      </c>
      <c r="E233" s="6">
        <f t="shared" si="3"/>
        <v>100</v>
      </c>
      <c r="H233">
        <v>38647</v>
      </c>
    </row>
    <row r="234" spans="1:8" ht="14.25" hidden="1" x14ac:dyDescent="0.2">
      <c r="A234" s="12" t="s">
        <v>195</v>
      </c>
      <c r="B234" s="5"/>
      <c r="C234" s="5"/>
      <c r="D234" s="5"/>
      <c r="E234" s="6" t="e">
        <f t="shared" si="3"/>
        <v>#DIV/0!</v>
      </c>
      <c r="F234" s="41"/>
    </row>
    <row r="235" spans="1:8" ht="14.25" hidden="1" x14ac:dyDescent="0.2">
      <c r="A235" s="12" t="s">
        <v>196</v>
      </c>
      <c r="B235" s="5"/>
      <c r="C235" s="5"/>
      <c r="D235" s="5"/>
      <c r="E235" s="6" t="e">
        <f t="shared" si="3"/>
        <v>#DIV/0!</v>
      </c>
      <c r="F235" s="41"/>
    </row>
    <row r="236" spans="1:8" ht="14.25" hidden="1" x14ac:dyDescent="0.2">
      <c r="A236" s="12" t="s">
        <v>197</v>
      </c>
      <c r="B236" s="19"/>
      <c r="C236" s="19"/>
      <c r="D236" s="19"/>
      <c r="E236" s="20" t="e">
        <f t="shared" si="3"/>
        <v>#DIV/0!</v>
      </c>
      <c r="F236" s="41"/>
    </row>
    <row r="237" spans="1:8" hidden="1" x14ac:dyDescent="0.2">
      <c r="A237" s="12" t="s">
        <v>198</v>
      </c>
      <c r="B237" s="5"/>
      <c r="C237" s="5"/>
      <c r="D237" s="5"/>
      <c r="E237" s="6" t="e">
        <f t="shared" si="3"/>
        <v>#DIV/0!</v>
      </c>
    </row>
    <row r="238" spans="1:8" ht="21.75" customHeight="1" x14ac:dyDescent="0.2">
      <c r="A238" s="29" t="s">
        <v>199</v>
      </c>
      <c r="B238" s="30">
        <f>SUM(B234:B237)</f>
        <v>0</v>
      </c>
      <c r="C238" s="30">
        <f>SUM(C233:C237)</f>
        <v>38647</v>
      </c>
      <c r="D238" s="30">
        <f>SUM(D233:D237)</f>
        <v>38647</v>
      </c>
      <c r="E238" s="31">
        <f t="shared" si="3"/>
        <v>100</v>
      </c>
    </row>
    <row r="239" spans="1:8" x14ac:dyDescent="0.2">
      <c r="A239" s="18" t="s">
        <v>200</v>
      </c>
      <c r="B239" s="5"/>
      <c r="C239" s="5"/>
      <c r="D239" s="5"/>
      <c r="E239" s="6"/>
    </row>
    <row r="240" spans="1:8" x14ac:dyDescent="0.2">
      <c r="A240" s="18" t="s">
        <v>201</v>
      </c>
      <c r="B240" s="5"/>
      <c r="C240" s="5"/>
      <c r="D240" s="5"/>
      <c r="E240" s="6"/>
    </row>
    <row r="241" spans="1:8" ht="12" customHeight="1" x14ac:dyDescent="0.2">
      <c r="A241" s="12" t="s">
        <v>202</v>
      </c>
      <c r="B241" s="5">
        <v>41377</v>
      </c>
      <c r="C241" s="52">
        <v>34095</v>
      </c>
      <c r="D241" s="52">
        <f>31296-1500-250-38-150-150-325-61-635-10000+10530</f>
        <v>28717</v>
      </c>
      <c r="E241" s="6">
        <f t="shared" si="3"/>
        <v>84.226426162193874</v>
      </c>
    </row>
    <row r="242" spans="1:8" x14ac:dyDescent="0.2">
      <c r="A242" s="12" t="s">
        <v>203</v>
      </c>
      <c r="B242" s="5">
        <f>387300-5950</f>
        <v>381350</v>
      </c>
      <c r="C242" s="52">
        <f>387300-5950-2041</f>
        <v>379309</v>
      </c>
      <c r="D242" s="52">
        <f>387300-5950-2041-10156-823-2419-267-5000-4880</f>
        <v>355764</v>
      </c>
      <c r="E242" s="6">
        <f t="shared" si="3"/>
        <v>93.79265981033933</v>
      </c>
    </row>
    <row r="243" spans="1:8" ht="24" customHeight="1" x14ac:dyDescent="0.2">
      <c r="A243" s="29" t="s">
        <v>204</v>
      </c>
      <c r="B243" s="30">
        <f>SUM(B241:B242)</f>
        <v>422727</v>
      </c>
      <c r="C243" s="30">
        <f>SUM(C241:C242)</f>
        <v>413404</v>
      </c>
      <c r="D243" s="30">
        <f>SUM(D241:D242)</f>
        <v>384481</v>
      </c>
      <c r="E243" s="31">
        <f t="shared" si="3"/>
        <v>93.003696142272446</v>
      </c>
    </row>
    <row r="244" spans="1:8" s="41" customFormat="1" ht="26.25" customHeight="1" x14ac:dyDescent="0.25">
      <c r="A244" s="38" t="s">
        <v>205</v>
      </c>
      <c r="B244" s="39">
        <f>B58+B67+B143+B199+B231+B238+B243</f>
        <v>1599619</v>
      </c>
      <c r="C244" s="39">
        <f>C58+C67+C143+C199+C231+C238+C243</f>
        <v>1645775</v>
      </c>
      <c r="D244" s="39">
        <f>D58+D67+D143+D199+D231+D238+D243</f>
        <v>1656305</v>
      </c>
      <c r="E244" s="40">
        <f t="shared" si="3"/>
        <v>100.63982014552415</v>
      </c>
      <c r="F244"/>
    </row>
    <row r="245" spans="1:8" s="41" customFormat="1" ht="24.75" customHeight="1" x14ac:dyDescent="0.2">
      <c r="A245" s="48" t="s">
        <v>218</v>
      </c>
      <c r="B245" s="5"/>
      <c r="C245" s="5">
        <v>77705</v>
      </c>
      <c r="D245" s="5">
        <v>77705</v>
      </c>
      <c r="E245" s="6">
        <f t="shared" si="3"/>
        <v>100</v>
      </c>
      <c r="F245"/>
    </row>
    <row r="246" spans="1:8" s="41" customFormat="1" ht="30" customHeight="1" thickBot="1" x14ac:dyDescent="0.3">
      <c r="A246" s="42" t="s">
        <v>206</v>
      </c>
      <c r="B246" s="43">
        <f>B244+B245</f>
        <v>1599619</v>
      </c>
      <c r="C246" s="43">
        <f>C244+C245</f>
        <v>1723480</v>
      </c>
      <c r="D246" s="43">
        <f>D244+D245</f>
        <v>1734010</v>
      </c>
      <c r="E246" s="44">
        <f t="shared" si="3"/>
        <v>100.61097314735304</v>
      </c>
      <c r="F246"/>
      <c r="G246" s="41" t="s">
        <v>217</v>
      </c>
    </row>
    <row r="247" spans="1:8" x14ac:dyDescent="0.2">
      <c r="A247" s="45"/>
      <c r="B247" s="46"/>
    </row>
    <row r="248" spans="1:8" x14ac:dyDescent="0.2">
      <c r="A248" s="45"/>
      <c r="B248" s="46"/>
    </row>
    <row r="249" spans="1:8" x14ac:dyDescent="0.2">
      <c r="A249" s="45"/>
      <c r="B249" s="46"/>
    </row>
    <row r="250" spans="1:8" x14ac:dyDescent="0.2">
      <c r="A250" s="45"/>
      <c r="B250" s="46"/>
    </row>
    <row r="251" spans="1:8" x14ac:dyDescent="0.2">
      <c r="A251" s="45"/>
      <c r="B251" s="46"/>
    </row>
    <row r="252" spans="1:8" x14ac:dyDescent="0.2">
      <c r="A252" s="45"/>
      <c r="B252" s="46"/>
    </row>
    <row r="253" spans="1:8" x14ac:dyDescent="0.2">
      <c r="A253" s="45"/>
      <c r="B253" s="46"/>
      <c r="C253" s="45"/>
      <c r="D253" s="45"/>
      <c r="E253" s="46"/>
      <c r="H253">
        <f>SUM(H6:H252)</f>
        <v>55844</v>
      </c>
    </row>
    <row r="254" spans="1:8" x14ac:dyDescent="0.2">
      <c r="A254" s="45"/>
      <c r="B254" s="46"/>
      <c r="C254" s="46"/>
      <c r="D254" s="46"/>
      <c r="E254" s="46"/>
    </row>
    <row r="255" spans="1:8" x14ac:dyDescent="0.2">
      <c r="A255" s="45"/>
      <c r="B255" s="46"/>
      <c r="C255" s="46"/>
      <c r="D255" s="46"/>
      <c r="E255" s="46"/>
    </row>
    <row r="256" spans="1:8" x14ac:dyDescent="0.2">
      <c r="A256" s="45"/>
      <c r="B256" s="46"/>
      <c r="C256" s="46"/>
      <c r="D256" s="46"/>
      <c r="E256" s="46"/>
    </row>
    <row r="257" spans="1:5" x14ac:dyDescent="0.2">
      <c r="A257" s="45"/>
      <c r="B257" s="46"/>
      <c r="C257" s="46"/>
      <c r="D257" s="46"/>
      <c r="E257" s="46"/>
    </row>
    <row r="258" spans="1:5" x14ac:dyDescent="0.2">
      <c r="A258" s="45"/>
      <c r="B258" s="46"/>
      <c r="C258" s="46"/>
      <c r="D258" s="46"/>
      <c r="E258" s="46"/>
    </row>
    <row r="259" spans="1:5" x14ac:dyDescent="0.2">
      <c r="A259" s="45"/>
      <c r="B259" s="46"/>
      <c r="C259" s="46"/>
      <c r="D259" s="46"/>
      <c r="E259" s="46"/>
    </row>
    <row r="260" spans="1:5" x14ac:dyDescent="0.2">
      <c r="A260" s="45"/>
      <c r="B260" s="46"/>
      <c r="C260" s="46"/>
      <c r="D260" s="46"/>
      <c r="E260" s="46"/>
    </row>
    <row r="261" spans="1:5" x14ac:dyDescent="0.2">
      <c r="A261" s="45"/>
      <c r="B261" s="46"/>
      <c r="C261" s="46"/>
      <c r="D261" s="46"/>
      <c r="E261" s="46"/>
    </row>
    <row r="262" spans="1:5" x14ac:dyDescent="0.2">
      <c r="A262" s="45"/>
      <c r="B262" s="46"/>
      <c r="C262" s="46"/>
      <c r="D262" s="46"/>
      <c r="E262" s="46"/>
    </row>
    <row r="263" spans="1:5" x14ac:dyDescent="0.2">
      <c r="A263" s="45"/>
      <c r="B263" s="46"/>
      <c r="C263" s="46"/>
      <c r="D263" s="46"/>
      <c r="E263" s="46"/>
    </row>
    <row r="264" spans="1:5" x14ac:dyDescent="0.2">
      <c r="A264" s="45"/>
      <c r="B264" s="46"/>
      <c r="C264" s="46"/>
      <c r="D264" s="46"/>
      <c r="E264" s="46"/>
    </row>
    <row r="265" spans="1:5" x14ac:dyDescent="0.2">
      <c r="A265" s="45"/>
      <c r="B265" s="46"/>
      <c r="C265" s="46"/>
      <c r="D265" s="46"/>
      <c r="E265" s="46"/>
    </row>
    <row r="266" spans="1:5" x14ac:dyDescent="0.2">
      <c r="A266" s="45"/>
      <c r="B266" s="46"/>
      <c r="C266" s="46"/>
      <c r="D266" s="46"/>
      <c r="E266" s="46"/>
    </row>
    <row r="267" spans="1:5" x14ac:dyDescent="0.2">
      <c r="A267" s="45"/>
      <c r="B267" s="46"/>
      <c r="C267" s="46"/>
      <c r="D267" s="46"/>
      <c r="E267" s="46"/>
    </row>
    <row r="268" spans="1:5" x14ac:dyDescent="0.2">
      <c r="A268" s="45"/>
      <c r="B268" s="46"/>
      <c r="C268" s="46"/>
      <c r="D268" s="46"/>
      <c r="E268" s="46"/>
    </row>
    <row r="269" spans="1:5" x14ac:dyDescent="0.2">
      <c r="A269" s="45"/>
      <c r="B269" s="46"/>
      <c r="C269" s="46"/>
      <c r="D269" s="46"/>
      <c r="E269" s="46"/>
    </row>
    <row r="270" spans="1:5" x14ac:dyDescent="0.2">
      <c r="A270" s="45"/>
      <c r="B270" s="46"/>
      <c r="C270" s="46"/>
      <c r="D270" s="46"/>
      <c r="E270" s="46"/>
    </row>
    <row r="271" spans="1:5" x14ac:dyDescent="0.2">
      <c r="A271" s="45"/>
      <c r="B271" s="46"/>
      <c r="C271" s="46"/>
      <c r="D271" s="46"/>
      <c r="E271" s="46"/>
    </row>
    <row r="272" spans="1:5" x14ac:dyDescent="0.2">
      <c r="A272" s="45"/>
      <c r="B272" s="46"/>
      <c r="C272" s="46"/>
      <c r="D272" s="46"/>
      <c r="E272" s="46"/>
    </row>
    <row r="273" spans="1:5" x14ac:dyDescent="0.2">
      <c r="A273" s="45"/>
      <c r="B273" s="46"/>
      <c r="C273" s="46"/>
      <c r="D273" s="46"/>
      <c r="E273" s="46"/>
    </row>
    <row r="274" spans="1:5" x14ac:dyDescent="0.2">
      <c r="A274" s="45"/>
      <c r="B274" s="46"/>
      <c r="C274" s="46"/>
      <c r="D274" s="46"/>
      <c r="E274" s="46"/>
    </row>
    <row r="275" spans="1:5" x14ac:dyDescent="0.2">
      <c r="A275" s="45"/>
      <c r="B275" s="46"/>
      <c r="C275" s="46"/>
      <c r="D275" s="46"/>
      <c r="E275" s="46"/>
    </row>
    <row r="276" spans="1:5" x14ac:dyDescent="0.2">
      <c r="A276" s="45"/>
      <c r="B276" s="46"/>
      <c r="C276" s="46"/>
      <c r="D276" s="46"/>
      <c r="E276" s="46"/>
    </row>
    <row r="277" spans="1:5" x14ac:dyDescent="0.2">
      <c r="A277" s="45"/>
      <c r="B277" s="46"/>
      <c r="C277" s="46"/>
      <c r="D277" s="46"/>
      <c r="E277" s="46"/>
    </row>
    <row r="278" spans="1:5" x14ac:dyDescent="0.2">
      <c r="A278" s="45"/>
      <c r="B278" s="46"/>
      <c r="C278" s="46"/>
      <c r="D278" s="46"/>
      <c r="E278" s="46"/>
    </row>
    <row r="279" spans="1:5" x14ac:dyDescent="0.2">
      <c r="A279" s="45"/>
      <c r="B279" s="46"/>
      <c r="C279" s="46"/>
      <c r="D279" s="46"/>
      <c r="E279" s="46"/>
    </row>
    <row r="280" spans="1:5" x14ac:dyDescent="0.2">
      <c r="A280" s="45"/>
      <c r="B280" s="46"/>
      <c r="C280" s="46"/>
      <c r="D280" s="46"/>
      <c r="E280" s="46"/>
    </row>
    <row r="281" spans="1:5" x14ac:dyDescent="0.2">
      <c r="A281" s="45"/>
      <c r="B281" s="46"/>
      <c r="C281" s="46"/>
      <c r="D281" s="46"/>
      <c r="E281" s="46"/>
    </row>
    <row r="282" spans="1:5" x14ac:dyDescent="0.2">
      <c r="A282" s="45"/>
      <c r="B282" s="46"/>
      <c r="C282" s="46"/>
      <c r="D282" s="46"/>
      <c r="E282" s="46"/>
    </row>
    <row r="283" spans="1:5" x14ac:dyDescent="0.2">
      <c r="A283" s="45"/>
      <c r="B283" s="46"/>
      <c r="C283" s="46"/>
      <c r="D283" s="46"/>
      <c r="E283" s="46"/>
    </row>
    <row r="284" spans="1:5" x14ac:dyDescent="0.2">
      <c r="A284" s="45"/>
      <c r="B284" s="46"/>
      <c r="C284" s="46"/>
      <c r="D284" s="46"/>
      <c r="E284" s="46"/>
    </row>
    <row r="285" spans="1:5" x14ac:dyDescent="0.2">
      <c r="A285" s="45"/>
      <c r="B285" s="46"/>
      <c r="C285" s="46"/>
      <c r="D285" s="46"/>
      <c r="E285" s="46"/>
    </row>
    <row r="286" spans="1:5" x14ac:dyDescent="0.2">
      <c r="A286" s="45"/>
      <c r="B286" s="46"/>
      <c r="C286" s="46"/>
      <c r="D286" s="46"/>
      <c r="E286" s="46"/>
    </row>
    <row r="287" spans="1:5" x14ac:dyDescent="0.2">
      <c r="A287" s="45"/>
      <c r="B287" s="46"/>
      <c r="C287" s="46"/>
      <c r="D287" s="46"/>
      <c r="E287" s="46"/>
    </row>
    <row r="288" spans="1:5" x14ac:dyDescent="0.2">
      <c r="A288" s="45"/>
      <c r="B288" s="46"/>
      <c r="C288" s="46"/>
      <c r="D288" s="46"/>
      <c r="E288" s="46"/>
    </row>
    <row r="289" spans="1:5" x14ac:dyDescent="0.2">
      <c r="A289" s="45"/>
      <c r="B289" s="46"/>
      <c r="C289" s="46"/>
      <c r="D289" s="46"/>
      <c r="E289" s="46"/>
    </row>
    <row r="290" spans="1:5" x14ac:dyDescent="0.2">
      <c r="A290" s="45"/>
      <c r="B290" s="46"/>
      <c r="C290" s="46"/>
      <c r="D290" s="46"/>
      <c r="E290" s="46"/>
    </row>
    <row r="291" spans="1:5" x14ac:dyDescent="0.2">
      <c r="A291" s="45"/>
      <c r="B291" s="46"/>
      <c r="C291" s="46"/>
      <c r="D291" s="46"/>
      <c r="E291" s="46"/>
    </row>
    <row r="292" spans="1:5" x14ac:dyDescent="0.2">
      <c r="A292" s="45"/>
      <c r="B292" s="46"/>
      <c r="C292" s="46"/>
      <c r="D292" s="46"/>
      <c r="E292" s="46"/>
    </row>
    <row r="293" spans="1:5" x14ac:dyDescent="0.2">
      <c r="A293" s="45"/>
      <c r="B293" s="46"/>
      <c r="C293" s="46"/>
      <c r="D293" s="46"/>
      <c r="E293" s="46"/>
    </row>
    <row r="294" spans="1:5" x14ac:dyDescent="0.2">
      <c r="A294" s="45"/>
      <c r="B294" s="46"/>
      <c r="C294" s="46"/>
      <c r="D294" s="46"/>
      <c r="E294" s="46"/>
    </row>
    <row r="295" spans="1:5" x14ac:dyDescent="0.2">
      <c r="A295" s="45"/>
      <c r="B295" s="46"/>
      <c r="C295" s="46"/>
      <c r="D295" s="46"/>
      <c r="E295" s="46"/>
    </row>
    <row r="296" spans="1:5" x14ac:dyDescent="0.2">
      <c r="A296" s="45"/>
      <c r="B296" s="46"/>
      <c r="C296" s="46"/>
      <c r="D296" s="46"/>
      <c r="E296" s="46"/>
    </row>
    <row r="297" spans="1:5" x14ac:dyDescent="0.2">
      <c r="A297" s="45"/>
      <c r="B297" s="46"/>
      <c r="C297" s="46"/>
      <c r="D297" s="46"/>
      <c r="E297" s="46"/>
    </row>
    <row r="298" spans="1:5" x14ac:dyDescent="0.2">
      <c r="A298" s="45"/>
      <c r="B298" s="46"/>
      <c r="C298" s="46"/>
      <c r="D298" s="46"/>
      <c r="E298" s="46"/>
    </row>
    <row r="299" spans="1:5" x14ac:dyDescent="0.2">
      <c r="A299" s="45"/>
      <c r="B299" s="46"/>
      <c r="C299" s="46"/>
      <c r="D299" s="46"/>
      <c r="E299" s="46"/>
    </row>
    <row r="300" spans="1:5" x14ac:dyDescent="0.2">
      <c r="A300" s="45"/>
      <c r="B300" s="46"/>
      <c r="C300" s="46"/>
      <c r="D300" s="46"/>
      <c r="E300" s="46"/>
    </row>
    <row r="301" spans="1:5" x14ac:dyDescent="0.2">
      <c r="A301" s="45"/>
      <c r="B301" s="46"/>
      <c r="C301" s="46"/>
      <c r="D301" s="46"/>
      <c r="E301" s="46"/>
    </row>
    <row r="302" spans="1:5" x14ac:dyDescent="0.2">
      <c r="A302" s="45"/>
      <c r="B302" s="46"/>
      <c r="C302" s="46"/>
      <c r="D302" s="46"/>
      <c r="E302" s="46"/>
    </row>
    <row r="303" spans="1:5" x14ac:dyDescent="0.2">
      <c r="A303" s="45"/>
      <c r="B303" s="46"/>
      <c r="C303" s="46"/>
      <c r="D303" s="46"/>
      <c r="E303" s="46"/>
    </row>
    <row r="304" spans="1:5" x14ac:dyDescent="0.2">
      <c r="A304" s="45"/>
      <c r="B304" s="46"/>
      <c r="C304" s="46"/>
      <c r="D304" s="46"/>
      <c r="E304" s="46"/>
    </row>
    <row r="305" spans="1:5" x14ac:dyDescent="0.2">
      <c r="A305" s="45"/>
      <c r="B305" s="46"/>
      <c r="C305" s="46"/>
      <c r="D305" s="46"/>
      <c r="E305" s="46"/>
    </row>
    <row r="306" spans="1:5" x14ac:dyDescent="0.2">
      <c r="A306" s="45"/>
      <c r="B306" s="46"/>
      <c r="C306" s="46"/>
      <c r="D306" s="46"/>
      <c r="E306" s="46"/>
    </row>
    <row r="307" spans="1:5" x14ac:dyDescent="0.2">
      <c r="A307" s="45"/>
      <c r="B307" s="46"/>
      <c r="C307" s="46"/>
      <c r="D307" s="46"/>
      <c r="E307" s="46"/>
    </row>
    <row r="308" spans="1:5" x14ac:dyDescent="0.2">
      <c r="A308" s="45"/>
      <c r="B308" s="46"/>
      <c r="C308" s="46"/>
      <c r="D308" s="46"/>
      <c r="E308" s="46"/>
    </row>
    <row r="309" spans="1:5" x14ac:dyDescent="0.2">
      <c r="A309" s="45"/>
      <c r="B309" s="46"/>
      <c r="C309" s="46"/>
      <c r="D309" s="46"/>
      <c r="E309" s="46"/>
    </row>
    <row r="310" spans="1:5" x14ac:dyDescent="0.2">
      <c r="A310" s="45"/>
      <c r="B310" s="46"/>
      <c r="C310" s="46"/>
      <c r="D310" s="46"/>
      <c r="E310" s="46"/>
    </row>
    <row r="311" spans="1:5" x14ac:dyDescent="0.2">
      <c r="A311" s="45"/>
      <c r="B311" s="46"/>
      <c r="C311" s="46"/>
      <c r="D311" s="46"/>
      <c r="E311" s="46"/>
    </row>
    <row r="312" spans="1:5" x14ac:dyDescent="0.2">
      <c r="A312" s="45"/>
      <c r="B312" s="46"/>
      <c r="C312" s="46"/>
      <c r="D312" s="46"/>
      <c r="E312" s="46"/>
    </row>
    <row r="313" spans="1:5" x14ac:dyDescent="0.2">
      <c r="A313" s="45"/>
      <c r="B313" s="46"/>
      <c r="C313" s="46"/>
      <c r="D313" s="46"/>
      <c r="E313" s="46"/>
    </row>
    <row r="314" spans="1:5" x14ac:dyDescent="0.2">
      <c r="A314" s="45"/>
      <c r="B314" s="46"/>
      <c r="C314" s="46"/>
      <c r="D314" s="46"/>
      <c r="E314" s="46"/>
    </row>
    <row r="315" spans="1:5" x14ac:dyDescent="0.2">
      <c r="A315" s="45"/>
      <c r="B315" s="46"/>
      <c r="C315" s="46"/>
      <c r="D315" s="46"/>
      <c r="E315" s="46"/>
    </row>
    <row r="316" spans="1:5" x14ac:dyDescent="0.2">
      <c r="A316" s="45"/>
      <c r="B316" s="46"/>
      <c r="C316" s="46"/>
      <c r="D316" s="46"/>
      <c r="E316" s="46"/>
    </row>
    <row r="317" spans="1:5" x14ac:dyDescent="0.2">
      <c r="A317" s="45"/>
      <c r="B317" s="46"/>
      <c r="C317" s="46"/>
      <c r="D317" s="46"/>
      <c r="E317" s="46"/>
    </row>
    <row r="318" spans="1:5" x14ac:dyDescent="0.2">
      <c r="A318" s="45"/>
      <c r="B318" s="46"/>
      <c r="C318" s="46"/>
      <c r="D318" s="46"/>
      <c r="E318" s="46"/>
    </row>
    <row r="319" spans="1:5" x14ac:dyDescent="0.2">
      <c r="A319" s="45"/>
      <c r="B319" s="46"/>
      <c r="C319" s="46"/>
      <c r="D319" s="46"/>
      <c r="E319" s="46"/>
    </row>
    <row r="320" spans="1:5" x14ac:dyDescent="0.2">
      <c r="A320" s="45"/>
      <c r="B320" s="46"/>
      <c r="C320" s="46"/>
      <c r="D320" s="46"/>
      <c r="E320" s="46"/>
    </row>
    <row r="321" spans="1:5" x14ac:dyDescent="0.2">
      <c r="A321" s="45"/>
      <c r="B321" s="46"/>
      <c r="C321" s="46"/>
      <c r="D321" s="46"/>
      <c r="E321" s="46"/>
    </row>
    <row r="322" spans="1:5" x14ac:dyDescent="0.2">
      <c r="A322" s="45"/>
      <c r="B322" s="46"/>
      <c r="C322" s="46"/>
      <c r="D322" s="46"/>
      <c r="E322" s="46"/>
    </row>
    <row r="323" spans="1:5" x14ac:dyDescent="0.2">
      <c r="A323" s="45"/>
      <c r="B323" s="46"/>
      <c r="C323" s="46"/>
      <c r="D323" s="46"/>
      <c r="E323" s="46"/>
    </row>
    <row r="324" spans="1:5" x14ac:dyDescent="0.2">
      <c r="A324" s="45"/>
      <c r="B324" s="46"/>
      <c r="C324" s="46"/>
      <c r="D324" s="46"/>
      <c r="E324" s="46"/>
    </row>
    <row r="325" spans="1:5" x14ac:dyDescent="0.2">
      <c r="A325" s="45"/>
      <c r="B325" s="46"/>
      <c r="C325" s="46"/>
      <c r="D325" s="46"/>
      <c r="E325" s="46"/>
    </row>
    <row r="326" spans="1:5" x14ac:dyDescent="0.2">
      <c r="A326" s="45"/>
      <c r="B326" s="46"/>
      <c r="C326" s="46"/>
      <c r="D326" s="46"/>
      <c r="E326" s="46"/>
    </row>
    <row r="327" spans="1:5" x14ac:dyDescent="0.2">
      <c r="A327" s="45"/>
      <c r="B327" s="46"/>
      <c r="C327" s="46"/>
      <c r="D327" s="46"/>
      <c r="E327" s="46"/>
    </row>
    <row r="328" spans="1:5" x14ac:dyDescent="0.2">
      <c r="A328" s="45"/>
      <c r="B328" s="46"/>
      <c r="C328" s="46"/>
      <c r="D328" s="46"/>
      <c r="E328" s="46"/>
    </row>
    <row r="329" spans="1:5" x14ac:dyDescent="0.2">
      <c r="A329" s="45"/>
      <c r="B329" s="46"/>
      <c r="C329" s="46"/>
      <c r="D329" s="46"/>
      <c r="E329" s="46"/>
    </row>
    <row r="330" spans="1:5" x14ac:dyDescent="0.2">
      <c r="A330" s="45"/>
      <c r="B330" s="46"/>
      <c r="C330" s="46"/>
      <c r="D330" s="46"/>
      <c r="E330" s="46"/>
    </row>
    <row r="331" spans="1:5" x14ac:dyDescent="0.2">
      <c r="A331" s="45"/>
      <c r="B331" s="46"/>
      <c r="C331" s="46"/>
      <c r="D331" s="46"/>
      <c r="E331" s="46"/>
    </row>
    <row r="332" spans="1:5" x14ac:dyDescent="0.2">
      <c r="A332" s="45"/>
      <c r="B332" s="46"/>
      <c r="C332" s="46"/>
      <c r="D332" s="46"/>
      <c r="E332" s="46"/>
    </row>
    <row r="333" spans="1:5" x14ac:dyDescent="0.2">
      <c r="A333" s="45"/>
      <c r="B333" s="46"/>
      <c r="C333" s="46"/>
      <c r="D333" s="46"/>
      <c r="E333" s="46"/>
    </row>
    <row r="334" spans="1:5" x14ac:dyDescent="0.2">
      <c r="A334" s="45"/>
      <c r="B334" s="46"/>
      <c r="C334" s="46"/>
      <c r="D334" s="46"/>
      <c r="E334" s="46"/>
    </row>
    <row r="335" spans="1:5" x14ac:dyDescent="0.2">
      <c r="A335" s="45"/>
      <c r="B335" s="46"/>
      <c r="C335" s="46"/>
      <c r="D335" s="46"/>
      <c r="E335" s="46"/>
    </row>
    <row r="336" spans="1:5" x14ac:dyDescent="0.2">
      <c r="A336" s="47"/>
    </row>
    <row r="337" spans="1:1" x14ac:dyDescent="0.2">
      <c r="A337" s="47"/>
    </row>
    <row r="338" spans="1:1" x14ac:dyDescent="0.2">
      <c r="A338" s="47"/>
    </row>
    <row r="339" spans="1:1" x14ac:dyDescent="0.2">
      <c r="A339" s="47"/>
    </row>
    <row r="340" spans="1:1" x14ac:dyDescent="0.2">
      <c r="A340" s="47"/>
    </row>
    <row r="341" spans="1:1" x14ac:dyDescent="0.2">
      <c r="A341" s="47"/>
    </row>
    <row r="342" spans="1:1" x14ac:dyDescent="0.2">
      <c r="A342" s="47"/>
    </row>
    <row r="343" spans="1:1" x14ac:dyDescent="0.2">
      <c r="A343" s="47"/>
    </row>
    <row r="344" spans="1:1" x14ac:dyDescent="0.2">
      <c r="A344" s="47"/>
    </row>
    <row r="345" spans="1:1" x14ac:dyDescent="0.2">
      <c r="A345" s="47"/>
    </row>
    <row r="346" spans="1:1" x14ac:dyDescent="0.2">
      <c r="A346" s="47"/>
    </row>
    <row r="347" spans="1:1" x14ac:dyDescent="0.2">
      <c r="A347" s="47"/>
    </row>
    <row r="348" spans="1:1" x14ac:dyDescent="0.2">
      <c r="A348" s="47"/>
    </row>
    <row r="349" spans="1:1" x14ac:dyDescent="0.2">
      <c r="A349" s="47"/>
    </row>
    <row r="350" spans="1:1" x14ac:dyDescent="0.2">
      <c r="A350" s="47"/>
    </row>
    <row r="351" spans="1:1" x14ac:dyDescent="0.2">
      <c r="A351" s="47"/>
    </row>
    <row r="352" spans="1:1" x14ac:dyDescent="0.2">
      <c r="A352" s="47"/>
    </row>
    <row r="353" spans="1:1" x14ac:dyDescent="0.2">
      <c r="A353" s="47"/>
    </row>
    <row r="354" spans="1:1" x14ac:dyDescent="0.2">
      <c r="A354" s="47"/>
    </row>
    <row r="355" spans="1:1" x14ac:dyDescent="0.2">
      <c r="A355" s="47"/>
    </row>
    <row r="356" spans="1:1" x14ac:dyDescent="0.2">
      <c r="A356" s="47"/>
    </row>
    <row r="357" spans="1:1" x14ac:dyDescent="0.2">
      <c r="A357" s="47"/>
    </row>
    <row r="358" spans="1:1" x14ac:dyDescent="0.2">
      <c r="A358" s="47"/>
    </row>
    <row r="359" spans="1:1" x14ac:dyDescent="0.2">
      <c r="A359" s="47"/>
    </row>
    <row r="360" spans="1:1" x14ac:dyDescent="0.2">
      <c r="A360" s="47"/>
    </row>
    <row r="361" spans="1:1" x14ac:dyDescent="0.2">
      <c r="A361" s="47"/>
    </row>
    <row r="362" spans="1:1" x14ac:dyDescent="0.2">
      <c r="A362" s="47"/>
    </row>
    <row r="363" spans="1:1" x14ac:dyDescent="0.2">
      <c r="A363" s="47"/>
    </row>
    <row r="364" spans="1:1" x14ac:dyDescent="0.2">
      <c r="A364" s="47"/>
    </row>
    <row r="365" spans="1:1" x14ac:dyDescent="0.2">
      <c r="A365" s="47"/>
    </row>
    <row r="366" spans="1:1" x14ac:dyDescent="0.2">
      <c r="A366" s="47"/>
    </row>
    <row r="367" spans="1:1" x14ac:dyDescent="0.2">
      <c r="A367" s="47"/>
    </row>
    <row r="368" spans="1:1" x14ac:dyDescent="0.2">
      <c r="A368" s="47"/>
    </row>
    <row r="369" spans="1:1" x14ac:dyDescent="0.2">
      <c r="A369" s="47"/>
    </row>
    <row r="370" spans="1:1" x14ac:dyDescent="0.2">
      <c r="A370" s="47"/>
    </row>
    <row r="371" spans="1:1" x14ac:dyDescent="0.2">
      <c r="A371" s="47"/>
    </row>
    <row r="372" spans="1:1" x14ac:dyDescent="0.2">
      <c r="A372" s="47"/>
    </row>
    <row r="373" spans="1:1" x14ac:dyDescent="0.2">
      <c r="A373" s="47"/>
    </row>
    <row r="374" spans="1:1" x14ac:dyDescent="0.2">
      <c r="A374" s="47"/>
    </row>
    <row r="375" spans="1:1" x14ac:dyDescent="0.2">
      <c r="A375" s="47"/>
    </row>
    <row r="376" spans="1:1" x14ac:dyDescent="0.2">
      <c r="A376" s="47"/>
    </row>
    <row r="377" spans="1:1" x14ac:dyDescent="0.2">
      <c r="A377" s="47"/>
    </row>
    <row r="378" spans="1:1" x14ac:dyDescent="0.2">
      <c r="A378" s="47"/>
    </row>
    <row r="379" spans="1:1" x14ac:dyDescent="0.2">
      <c r="A379" s="47"/>
    </row>
    <row r="380" spans="1:1" x14ac:dyDescent="0.2">
      <c r="A380" s="47"/>
    </row>
    <row r="381" spans="1:1" x14ac:dyDescent="0.2">
      <c r="A381" s="47"/>
    </row>
    <row r="382" spans="1:1" x14ac:dyDescent="0.2">
      <c r="A382" s="47"/>
    </row>
    <row r="383" spans="1:1" x14ac:dyDescent="0.2">
      <c r="A383" s="47"/>
    </row>
    <row r="384" spans="1:1" x14ac:dyDescent="0.2">
      <c r="A384" s="47"/>
    </row>
    <row r="385" spans="1:1" x14ac:dyDescent="0.2">
      <c r="A385" s="47"/>
    </row>
    <row r="386" spans="1:1" x14ac:dyDescent="0.2">
      <c r="A386" s="47"/>
    </row>
    <row r="387" spans="1:1" x14ac:dyDescent="0.2">
      <c r="A387" s="47"/>
    </row>
    <row r="388" spans="1:1" x14ac:dyDescent="0.2">
      <c r="A388" s="47"/>
    </row>
    <row r="389" spans="1:1" x14ac:dyDescent="0.2">
      <c r="A389" s="47"/>
    </row>
    <row r="390" spans="1:1" x14ac:dyDescent="0.2">
      <c r="A390" s="47"/>
    </row>
    <row r="391" spans="1:1" x14ac:dyDescent="0.2">
      <c r="A391" s="47"/>
    </row>
    <row r="392" spans="1:1" x14ac:dyDescent="0.2">
      <c r="A392" s="47"/>
    </row>
    <row r="393" spans="1:1" x14ac:dyDescent="0.2">
      <c r="A393" s="47"/>
    </row>
    <row r="394" spans="1:1" x14ac:dyDescent="0.2">
      <c r="A394" s="47"/>
    </row>
    <row r="395" spans="1:1" x14ac:dyDescent="0.2">
      <c r="A395" s="47"/>
    </row>
    <row r="396" spans="1:1" x14ac:dyDescent="0.2">
      <c r="A396" s="47"/>
    </row>
    <row r="397" spans="1:1" x14ac:dyDescent="0.2">
      <c r="A397" s="47"/>
    </row>
    <row r="398" spans="1:1" x14ac:dyDescent="0.2">
      <c r="A398" s="47"/>
    </row>
    <row r="399" spans="1:1" x14ac:dyDescent="0.2">
      <c r="A399" s="47"/>
    </row>
    <row r="400" spans="1:1" x14ac:dyDescent="0.2">
      <c r="A400" s="47"/>
    </row>
    <row r="401" spans="1:1" x14ac:dyDescent="0.2">
      <c r="A401" s="47"/>
    </row>
    <row r="402" spans="1:1" x14ac:dyDescent="0.2">
      <c r="A402" s="47"/>
    </row>
    <row r="403" spans="1:1" x14ac:dyDescent="0.2">
      <c r="A403" s="47"/>
    </row>
    <row r="404" spans="1:1" x14ac:dyDescent="0.2">
      <c r="A404" s="47"/>
    </row>
    <row r="405" spans="1:1" x14ac:dyDescent="0.2">
      <c r="A405" s="47"/>
    </row>
    <row r="406" spans="1:1" x14ac:dyDescent="0.2">
      <c r="A406" s="47"/>
    </row>
    <row r="407" spans="1:1" x14ac:dyDescent="0.2">
      <c r="A407" s="47"/>
    </row>
    <row r="408" spans="1:1" x14ac:dyDescent="0.2">
      <c r="A408" s="47"/>
    </row>
    <row r="409" spans="1:1" x14ac:dyDescent="0.2">
      <c r="A409" s="47"/>
    </row>
    <row r="410" spans="1:1" x14ac:dyDescent="0.2">
      <c r="A410" s="47"/>
    </row>
    <row r="65538" spans="8:8" x14ac:dyDescent="0.2">
      <c r="H65538">
        <f>SUM(H1:H65537)</f>
        <v>111688</v>
      </c>
    </row>
  </sheetData>
  <mergeCells count="4">
    <mergeCell ref="A1:E1"/>
    <mergeCell ref="A2:E2"/>
    <mergeCell ref="A3:E3"/>
    <mergeCell ref="A4:E4"/>
  </mergeCells>
  <phoneticPr fontId="19" type="noConversion"/>
  <printOptions horizontalCentered="1"/>
  <pageMargins left="0" right="0" top="0.98425196850393704" bottom="0.59055118110236227" header="0.51181102362204722" footer="0.51181102362204722"/>
  <pageSetup paperSize="9" scale="73" orientation="portrait" verticalDpi="300" r:id="rId1"/>
  <headerFooter alignWithMargins="0">
    <oddHeader>&amp;R
2. számú melléklet</oddHeader>
  </headerFooter>
  <rowBreaks count="3" manualBreakCount="3">
    <brk id="67" max="3" man="1"/>
    <brk id="122" max="3" man="1"/>
    <brk id="19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Üröm össz.</vt:lpstr>
      <vt:lpstr>'Üröm össz.'!Nyomtatási_cím</vt:lpstr>
      <vt:lpstr>'Üröm össz.'!Nyomtatási_terület</vt:lpstr>
    </vt:vector>
  </TitlesOfParts>
  <Company>urom pmh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Wagner.Ilona</dc:creator>
  <cp:lastModifiedBy>Wágner Ilona</cp:lastModifiedBy>
  <cp:lastPrinted>2014-12-03T11:10:32Z</cp:lastPrinted>
  <dcterms:created xsi:type="dcterms:W3CDTF">2014-02-20T12:31:57Z</dcterms:created>
  <dcterms:modified xsi:type="dcterms:W3CDTF">2014-12-05T11:15:20Z</dcterms:modified>
</cp:coreProperties>
</file>